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94" activeTab="0"/>
  </bookViews>
  <sheets>
    <sheet name="งบแสดงฐานะการเงิน" sheetId="1" r:id="rId1"/>
    <sheet name="หมายเหตุ 1 นโยบายฯ" sheetId="2" r:id="rId2"/>
    <sheet name="งบทรัพย์สิน" sheetId="3" r:id="rId3"/>
    <sheet name="หมายเหตุ 3,4,5,6" sheetId="4" r:id="rId4"/>
    <sheet name="หมายเหตุ 7" sheetId="5" r:id="rId5"/>
    <sheet name="หมายเหตุ 8" sheetId="6" r:id="rId6"/>
    <sheet name="หมายเหตุ9-11" sheetId="7" r:id="rId7"/>
    <sheet name="หมายเหตุ12-14" sheetId="8" r:id="rId8"/>
    <sheet name="หมายเหตุ 15-18" sheetId="9" r:id="rId9"/>
    <sheet name="หมายเหตุ 19-20" sheetId="10" r:id="rId10"/>
    <sheet name="หมายเหตุ 21" sheetId="11" r:id="rId11"/>
    <sheet name="รายละเอียดแนบท้ายหมายเหตุ21" sheetId="12" r:id="rId12"/>
    <sheet name="Sheet2" sheetId="13" r:id="rId13"/>
    <sheet name="หมายเหตุ 22" sheetId="14" r:id="rId14"/>
    <sheet name="ตามแผนงาน 1" sheetId="15" r:id="rId15"/>
    <sheet name="ตามแผนงาน 2" sheetId="16" r:id="rId16"/>
    <sheet name="ตามแผนงาน 3" sheetId="17" r:id="rId17"/>
    <sheet name="ตามแผนงาน 4" sheetId="18" r:id="rId18"/>
    <sheet name="ตามแผนงาน 5" sheetId="19" r:id="rId19"/>
    <sheet name="ตามแผนงาน 6" sheetId="20" r:id="rId20"/>
    <sheet name="ตามแผนงาน 7" sheetId="21" r:id="rId21"/>
    <sheet name="ตามแผนงาน 8" sheetId="22" r:id="rId22"/>
    <sheet name="ตามแผนงาน 9" sheetId="23" r:id="rId23"/>
    <sheet name="ตามแผนงาน 10" sheetId="24" r:id="rId24"/>
    <sheet name="ตามแผนงาน 11" sheetId="25" r:id="rId25"/>
    <sheet name="ตามแผนงาน 12" sheetId="26" r:id="rId26"/>
    <sheet name="ตามแผนงานรวม" sheetId="27" r:id="rId27"/>
    <sheet name="จ่ายจากเงินสะสม" sheetId="28" r:id="rId28"/>
    <sheet name="จ่ายจากเงินทุนสำรองเงินสะสม " sheetId="29" r:id="rId29"/>
    <sheet name="จ่ายจากเงินกู้" sheetId="30" r:id="rId30"/>
    <sheet name="งบแสดงผลจ่ายจากเงินรายรับ" sheetId="31" r:id="rId31"/>
    <sheet name="งบแสดงผลฯเงินรายรับ เงินสะสม" sheetId="32" r:id="rId32"/>
    <sheet name="งบแสดงผลฯเงินรายรับ สะสม ทุน" sheetId="33" r:id="rId33"/>
    <sheet name="งบแสดงฯเงินรายรับ สะสม ทุน กู้" sheetId="34" r:id="rId34"/>
    <sheet name="ครุภัณฑ์" sheetId="35" r:id="rId35"/>
    <sheet name="ที่ดินและสิ่งก่อสร้าง" sheetId="36" r:id="rId36"/>
    <sheet name="รายละเอียดลูกหนี้ภาษีบำฯ" sheetId="37" r:id="rId37"/>
    <sheet name="รายละเอียดลูกหนี้ภาษีโรงฯ" sheetId="38" r:id="rId38"/>
    <sheet name="รายละเอียดลูกหนี้ภาษีป้าย" sheetId="39" r:id="rId39"/>
    <sheet name="รายละเอียดประกอบงบทรัพย์สิน" sheetId="40" r:id="rId40"/>
    <sheet name="โอนเพิ่ม-ลดปี60" sheetId="41" r:id="rId41"/>
    <sheet name="โอนเพิ่ม-ลดปี61" sheetId="42" r:id="rId42"/>
  </sheets>
  <externalReferences>
    <externalReference r:id="rId45"/>
  </externalReferences>
  <definedNames>
    <definedName name="CATEGORY">'[1]ASSET_CATEGORY'!$A$2:$A$3</definedName>
    <definedName name="_xlnm.Print_Area" localSheetId="2">'งบทรัพย์สิน'!$A$1:$F$39</definedName>
    <definedName name="_xlnm.Print_Area" localSheetId="0">'งบแสดงฐานะการเงิน'!$A$1:$I$61</definedName>
    <definedName name="_xlnm.Print_Titles" localSheetId="30">'งบแสดงผลจ่ายจากเงินรายรับ'!$1:$3</definedName>
    <definedName name="_xlnm.Print_Titles" localSheetId="31">'งบแสดงผลฯเงินรายรับ เงินสะสม'!$A:$E,'งบแสดงผลฯเงินรายรับ เงินสะสม'!$1:$3</definedName>
    <definedName name="_xlnm.Print_Titles" localSheetId="32">'งบแสดงผลฯเงินรายรับ สะสม ทุน'!$1:$3</definedName>
    <definedName name="_xlnm.Print_Titles" localSheetId="33">'งบแสดงฯเงินรายรับ สะสม ทุน กู้'!$1:$3</definedName>
    <definedName name="_xlnm.Print_Titles" localSheetId="29">'จ่ายจากเงินกู้'!$1:$3</definedName>
    <definedName name="_xlnm.Print_Titles" localSheetId="28">'จ่ายจากเงินทุนสำรองเงินสะสม '!$1:$3</definedName>
    <definedName name="_xlnm.Print_Titles" localSheetId="27">'จ่ายจากเงินสะสม'!$1:$3</definedName>
    <definedName name="_xlnm.Print_Titles" localSheetId="14">'ตามแผนงาน 1'!$1:$3</definedName>
    <definedName name="_xlnm.Print_Titles" localSheetId="23">'ตามแผนงาน 10'!$1:$3</definedName>
    <definedName name="_xlnm.Print_Titles" localSheetId="24">'ตามแผนงาน 11'!$1:$3</definedName>
    <definedName name="_xlnm.Print_Titles" localSheetId="25">'ตามแผนงาน 12'!$1:$3</definedName>
    <definedName name="_xlnm.Print_Titles" localSheetId="15">'ตามแผนงาน 2'!$1:$3</definedName>
    <definedName name="_xlnm.Print_Titles" localSheetId="16">'ตามแผนงาน 3'!$1:$3</definedName>
    <definedName name="_xlnm.Print_Titles" localSheetId="17">'ตามแผนงาน 4'!$1:$3</definedName>
    <definedName name="_xlnm.Print_Titles" localSheetId="18">'ตามแผนงาน 5'!$1:$3</definedName>
    <definedName name="_xlnm.Print_Titles" localSheetId="19">'ตามแผนงาน 6'!$1:$3</definedName>
    <definedName name="_xlnm.Print_Titles" localSheetId="20">'ตามแผนงาน 7'!$1:$3</definedName>
    <definedName name="_xlnm.Print_Titles" localSheetId="21">'ตามแผนงาน 8'!$1:$3</definedName>
    <definedName name="_xlnm.Print_Titles" localSheetId="22">'ตามแผนงาน 9'!$1:$3</definedName>
    <definedName name="_xlnm.Print_Titles" localSheetId="26">'ตามแผนงานรวม'!$1:$3</definedName>
    <definedName name="_xlnm.Print_Titles" localSheetId="11">'รายละเอียดแนบท้ายหมายเหตุ21'!$1:$3</definedName>
    <definedName name="_xlnm.Print_Titles" localSheetId="39">'รายละเอียดประกอบงบทรัพย์สิน'!$1:$2</definedName>
    <definedName name="_xlnm.Print_Titles" localSheetId="36">'รายละเอียดลูกหนี้ภาษีบำฯ'!$1:$3</definedName>
    <definedName name="_xlnm.Print_Titles" localSheetId="38">'รายละเอียดลูกหนี้ภาษีป้าย'!$2:$4</definedName>
    <definedName name="_xlnm.Print_Titles" localSheetId="37">'รายละเอียดลูกหนี้ภาษีโรงฯ'!$2:$4</definedName>
    <definedName name="_xlnm.Print_Titles" localSheetId="1">'หมายเหตุ 1 นโยบายฯ'!$1:$3</definedName>
    <definedName name="_xlnm.Print_Titles" localSheetId="8">'หมายเหตุ 15-18'!$1:$3</definedName>
    <definedName name="_xlnm.Print_Titles" localSheetId="9">'หมายเหตุ 19-20'!$1:$3</definedName>
    <definedName name="_xlnm.Print_Titles" localSheetId="10">'หมายเหตุ 21'!$1:$3</definedName>
    <definedName name="_xlnm.Print_Titles" localSheetId="13">'หมายเหตุ 22'!$1:$3</definedName>
    <definedName name="_xlnm.Print_Titles" localSheetId="3">'หมายเหตุ 3,4,5,6'!$1:$3</definedName>
    <definedName name="_xlnm.Print_Titles" localSheetId="4">'หมายเหตุ 7'!$1:$3</definedName>
    <definedName name="_xlnm.Print_Titles" localSheetId="5">'หมายเหตุ 8'!$1:$3</definedName>
    <definedName name="_xlnm.Print_Titles" localSheetId="7">'หมายเหตุ12-14'!$1:$3</definedName>
    <definedName name="_xlnm.Print_Titles" localSheetId="6">'หมายเหตุ9-11'!$1:$3</definedName>
  </definedNames>
  <calcPr fullCalcOnLoad="1"/>
</workbook>
</file>

<file path=xl/sharedStrings.xml><?xml version="1.0" encoding="utf-8"?>
<sst xmlns="http://schemas.openxmlformats.org/spreadsheetml/2006/main" count="11611" uniqueCount="2712">
  <si>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</si>
  <si>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</si>
  <si>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</si>
  <si>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</si>
  <si>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</si>
  <si>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</si>
  <si>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</si>
  <si>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</si>
  <si>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</si>
  <si>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</si>
  <si>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</si>
  <si>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</si>
  <si>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</si>
  <si>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</si>
  <si>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</si>
  <si>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</si>
  <si>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</si>
  <si>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</si>
  <si>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หนี้สินหมุนเวียนอื่น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</si>
  <si>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</si>
  <si>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</si>
  <si>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</si>
  <si>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</si>
  <si>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</si>
  <si>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</si>
  <si>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งบทรัพย์สิน</t>
  </si>
  <si>
    <t>รายได้</t>
  </si>
  <si>
    <t>เงินกู้</t>
  </si>
  <si>
    <t>เงินอุดหนุน</t>
  </si>
  <si>
    <t>ประมาณการ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</si>
  <si>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</si>
  <si>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</si>
  <si>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</si>
  <si>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</si>
  <si>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</si>
  <si>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</si>
  <si>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</si>
  <si>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</si>
  <si>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</si>
  <si>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</si>
  <si>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</si>
  <si>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</si>
  <si>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</si>
  <si>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</si>
  <si>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</si>
  <si>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ค่าตอบแทน</t>
  </si>
  <si>
    <t>ค่าใช้สอย</t>
  </si>
  <si>
    <t>ค่าวัสดุ</t>
  </si>
  <si>
    <t>รายจ่ายอื่น</t>
  </si>
  <si>
    <t>งบกลาง</t>
  </si>
  <si>
    <t>ค่าที่ดินและสิ่งก่อสร้าง</t>
  </si>
  <si>
    <t>รายได้จากทรัพย์สิน</t>
  </si>
  <si>
    <t>เงินสะสม</t>
  </si>
  <si>
    <t>หมายเหตุ</t>
  </si>
  <si>
    <t>สินทรัพย์หมุนเวียน</t>
  </si>
  <si>
    <t>รายได้จากรัฐบาลค้างรับ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</si>
  <si>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</si>
  <si>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</si>
  <si>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</si>
  <si>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</si>
  <si>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</si>
  <si>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</si>
  <si>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</si>
  <si>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</si>
  <si>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</si>
  <si>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</si>
  <si>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</si>
  <si>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เงินสด</t>
  </si>
  <si>
    <t>รวม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</si>
  <si>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</si>
  <si>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</si>
  <si>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</si>
  <si>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</si>
  <si>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</si>
  <si>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>ลูกหนี้ภาษีบำรุงท้องที่</t>
  </si>
  <si>
    <t>ลูกหนี้ภาษีป้าย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</si>
  <si>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</si>
  <si>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</si>
  <si>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</si>
  <si>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</si>
  <si>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</si>
  <si>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</si>
  <si>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</si>
  <si>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</si>
  <si>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</si>
  <si>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</si>
  <si>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</si>
  <si>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4. ลูกหนี้รายได้อื่น ๆ</t>
  </si>
  <si>
    <t>6. เงินสะสมที่สามารถนำไปใช้ได้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</si>
  <si>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</si>
  <si>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</si>
  <si>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</si>
  <si>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</si>
  <si>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</si>
  <si>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</si>
  <si>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</si>
  <si>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</si>
  <si>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</si>
  <si>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</si>
  <si>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</si>
  <si>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</si>
  <si>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</si>
  <si>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</si>
  <si>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งบรายจ่ายอื่น</t>
  </si>
  <si>
    <t>งบเงินอุดหนุน</t>
  </si>
  <si>
    <t>รายงานรายจ่ายในการดำเนินงานที่จ่ายจากเงินรายรับตามแผนงาน  ...บริหารงานทั่วไป...</t>
  </si>
  <si>
    <t>งานบริหารงานทั่วไป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</si>
  <si>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</si>
  <si>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</si>
  <si>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 ...การรักษาความสงบภายใน...</t>
  </si>
  <si>
    <t>งานบริหารงานทั่วไปเกี่ยวกับการรักษาความสงบภายใน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</si>
  <si>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</si>
  <si>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</si>
  <si>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...การศึกษา...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</si>
  <si>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</si>
  <si>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</si>
  <si>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งานระดับ
มัธยมศึกษา</t>
  </si>
  <si>
    <t>งานศึกษาไม่
กำหนดระดับ</t>
  </si>
  <si>
    <t>รายงานรายจ่ายในการดำเนินงานที่จ่ายจากเงินรายรับตามแผนงาน  ...สาธารณสุข...</t>
  </si>
  <si>
    <t>งานบริหารทั่วไป
เกี่ยวกับสาธารณสุข</t>
  </si>
  <si>
    <t>งานโรงพยาบาล</t>
  </si>
  <si>
    <t>งานบริการ
สาธารณสุขและ
งานสาธารณสุขอื่น</t>
  </si>
  <si>
    <t>งานศูนย์บริการ
สาธารณสุข</t>
  </si>
  <si>
    <t>รายงานรายจ่ายในการดำเนินงานที่จ่ายจากเงินรายรับตามแผนงาน  ...สังคมสงเคราะห์...</t>
  </si>
  <si>
    <t>งานบริหารทั่วไป
เกี่ยวกับสังคมสงเคราะห์</t>
  </si>
  <si>
    <t>งานสวัสดิการสังคม
และสังคมสงเคราะห์</t>
  </si>
  <si>
    <t>รายงานรายจ่ายในการดำเนินงานที่จ่ายจากเงินรายรับตามแผนงาน  ...เคหะและชุมชน...</t>
  </si>
  <si>
    <t>งานบริหาร
ทั่วไปเกี่ยวกับ
เคหะชุมชม</t>
  </si>
  <si>
    <t>งานไฟฟ้าถนน</t>
  </si>
  <si>
    <t>งาน
สวนสาธารณะ</t>
  </si>
  <si>
    <t>งานกำจัดขยะ
มูลฝอยและสิ่ง
ปฏิกูล</t>
  </si>
  <si>
    <t>งานบำบัด
น้ำเสีย</t>
  </si>
  <si>
    <t>รายงานรายจ่ายในการดำเนินงานที่จ่ายจากเงินรายรับตามแผนงาน  ...สร้างความเข้มแข็งของชุมชน...</t>
  </si>
  <si>
    <t>งานบริหารทั่วไป
เกี่ยวกับการสร้างความ
เข้มแข็งของชุมชม</t>
  </si>
  <si>
    <t>งานส่งเสริมและ
สนับสนุนความ
เข้มแข็งชุมชน</t>
  </si>
  <si>
    <t>รายงานรายจ่ายในการดำเนินงานที่จ่ายจากเงินรายรับตามแผนงาน  ...การศาสนาวัฒนธรรมและนันทนาการ...</t>
  </si>
  <si>
    <t>งานบริหารทั่วไป
เกี่ยวกับศาสนา
วัฒนธรรมและ
นันทนาการ</t>
  </si>
  <si>
    <t>งานกีฬาและ
นันทนาการ</t>
  </si>
  <si>
    <t>งานศาสนาและ
วัฒนธรรมท้องถิ่น</t>
  </si>
  <si>
    <t>งานวิชการวางแผน
และส่งเสริม
การท่องเที่ยว</t>
  </si>
  <si>
    <t>รายงานรายจ่ายในการดำเนินงานที่จ่ายจากเงินรายรับตามแผนงาน  ...อุตสาหกรรมและการโยธา...</t>
  </si>
  <si>
    <t>งานบริหารทั่วไป
เกี่ยวกับอุตสาหกรรรม
และการโยธา</t>
  </si>
  <si>
    <t>งานก่อสร้างโครงสร้าง
พื้นฐาน</t>
  </si>
  <si>
    <t>รายงานรายจ่ายในการดำเนินงานที่จ่ายจากเงินรายรับตามแผนงาน  ...การเกษตร...</t>
  </si>
  <si>
    <t>งานส่งเสริมการเกษตร</t>
  </si>
  <si>
    <t>งานอนุรักษ์แหล่งน้ำ
และป่าไม้</t>
  </si>
  <si>
    <t>รายงานรายจ่ายในการดำเนินงานที่จ่ายจากเงินรายรับตามแผนงาน  ...การพาณิชย์...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</si>
  <si>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</si>
  <si>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</si>
  <si>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</si>
  <si>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</si>
  <si>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</si>
  <si>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</si>
  <si>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</si>
  <si>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</si>
  <si>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</si>
  <si>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</si>
  <si>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</si>
  <si>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</si>
  <si>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</si>
  <si>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</si>
  <si>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</si>
  <si>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</si>
  <si>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</si>
  <si>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</si>
  <si>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</si>
  <si>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</si>
  <si>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</si>
  <si>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</si>
  <si>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</si>
  <si>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</si>
  <si>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</si>
  <si>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หมายเหตุ 2    งบทรัพย์สิน</t>
  </si>
  <si>
    <t>รายงานรายจ่ายในการดำเนินงานที่จ่ายจากเงินรายรับตามแผนงาน  ..งบกลาง..</t>
  </si>
  <si>
    <t xml:space="preserve">สาธารณสุข
</t>
  </si>
  <si>
    <t>เงินงบประมาณ</t>
  </si>
  <si>
    <t>ข้อมูลทั่วไป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</si>
  <si>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</si>
  <si>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</si>
  <si>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ณ วันที่ 30 กันยายน 2560</t>
  </si>
  <si>
    <t>โครงการที่ยืม</t>
  </si>
  <si>
    <t>สินทรัพย์ไม่หมุนเวียน</t>
  </si>
  <si>
    <t>ปี 2561</t>
  </si>
  <si>
    <t>ณ วันที่ 30 กันยายน 2561</t>
  </si>
  <si>
    <t>เงินฝากประทรวงการคลัง</t>
  </si>
  <si>
    <t>เงินฝากกองทุน</t>
  </si>
  <si>
    <t>ทรัพย์สินเกิดจากเงินกู้</t>
  </si>
  <si>
    <t>สินทรัพย์ไม่หมุนเวียนอื่น</t>
  </si>
  <si>
    <t>หมายเหตุประกอบงบแสดงฐานะการเงินเป็นส่วนหนึ่งของงบการเงินนี้</t>
  </si>
  <si>
    <t xml:space="preserve"> - ข้อมูลทั่วไปขององค์กรปกครองส่วนท้องถิ่น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</si>
  <si>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</si>
  <si>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</si>
  <si>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 เมื่อวันที่  20  มีนาคม  2558  และที่แก้ไขเพิ่มเติม (ฉบับที่ 2) ลงวันที่</t>
  </si>
  <si>
    <t>21 มีนาคม 2561 และหนังสือสั่งการที่เกี่ยวข้อง</t>
  </si>
  <si>
    <t>1.2 รายการเปิดเผยอื่นใด (ถ้ามี)</t>
  </si>
  <si>
    <t>สำหรับปี  สิ้นสุดวันที่  30  กันยายน  2561</t>
  </si>
  <si>
    <t>เงินที่มีผู้อุทิศให้</t>
  </si>
  <si>
    <t>ฯลฯ</t>
  </si>
  <si>
    <t xml:space="preserve">    ที่ดิน</t>
  </si>
  <si>
    <t xml:space="preserve">    อาคาร</t>
  </si>
  <si>
    <t xml:space="preserve">     ครุภัณฑ์สำนักงาน</t>
  </si>
  <si>
    <t xml:space="preserve">คำอธิบาย  </t>
  </si>
  <si>
    <t xml:space="preserve"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</t>
  </si>
  <si>
    <t>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</t>
  </si>
  <si>
    <t>ทรัพย์สินที่จัดไว้เพื่อเป็นการให้บริการสาธารณะ เช่น ถนน สะพาน ลานกีฬา เป็นต้น</t>
  </si>
  <si>
    <t xml:space="preserve">    2. ทรัพย์สินที่ได้มาจากแหล่งเงินกู้ ให้แสดงทรัพย์สินทุกประเภท</t>
  </si>
  <si>
    <t>สำหรับปี สิ้นสุดวันที่ 30 กันยายน 2561</t>
  </si>
  <si>
    <t>หมายเหตุ 4  เงินฝากกระทรวงการคลัง</t>
  </si>
  <si>
    <t>................................................</t>
  </si>
  <si>
    <t>...............................................</t>
  </si>
  <si>
    <t>หมายเหตุ 5  เงินฝากกองทุน</t>
  </si>
  <si>
    <t>หมายเหตุ 6  ลูกหนี้เงินยืม</t>
  </si>
  <si>
    <t>ชื่อ - สกุล ผู้ยืม</t>
  </si>
  <si>
    <t>เดินทางไปราชการ</t>
  </si>
  <si>
    <t>ปี 2560</t>
  </si>
  <si>
    <t>หมายเหตุ 7  รายได้จากรัฐบาลค้างรับ</t>
  </si>
  <si>
    <t>หมายเหตุ 8  ลูกหนี้ค่าภาษี</t>
  </si>
  <si>
    <t xml:space="preserve">หมายเหตุ 9 ลูกหนี้รายได้อื่น ๆ </t>
  </si>
  <si>
    <t>ลูกหนี้ค่าน้ำประปา</t>
  </si>
  <si>
    <t>ลูกหนี้ค่าเช่า</t>
  </si>
  <si>
    <t>หมายเหตุ 10 ลูกหนี้เงินทุนโครงการเศรษฐกิจชุมชน</t>
  </si>
  <si>
    <t xml:space="preserve">หมายเหตุ 11 ลูกหนี้อี่น ๆ </t>
  </si>
  <si>
    <t>ลูกหนี้ค่า.........</t>
  </si>
  <si>
    <t>เงินจ่ายล่วงหน้า</t>
  </si>
  <si>
    <t>หมายเหตุ 14 สินทรัพย์ไม่หมุนเวียนอื่น</t>
  </si>
  <si>
    <t>เงินขาดบัญชี</t>
  </si>
  <si>
    <t>เงินประกัน</t>
  </si>
  <si>
    <t>หมายเหตุ 15  รายจ่ายค้างจ่าย</t>
  </si>
  <si>
    <t>หมายเหตุ 16  ฎีกาค้างจ่าย</t>
  </si>
  <si>
    <t>หมายเหตุ 17  เงินรับฝาก</t>
  </si>
  <si>
    <t>ภาษีหัก ณ ที่จ่าย</t>
  </si>
  <si>
    <t>เงินประกันสัญญา</t>
  </si>
  <si>
    <t>หมายเหตุ 18 หนี้สินหมุนเวียนอื่น</t>
  </si>
  <si>
    <t>..................................</t>
  </si>
  <si>
    <t>...................................</t>
  </si>
  <si>
    <t>หมายเหตุ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</si>
  <si>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</si>
  <si>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</si>
  <si>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</si>
  <si>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</si>
  <si>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</si>
  <si>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</si>
  <si>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</si>
  <si>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</si>
  <si>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20 หนี้สินไม่หมุนเวียน</t>
  </si>
  <si>
    <t>...........................</t>
  </si>
  <si>
    <t>..........................</t>
  </si>
  <si>
    <t xml:space="preserve">       (เงินทุนสำรองเงินสะสม)</t>
  </si>
  <si>
    <t>2. เงินฝากกองทุน</t>
  </si>
  <si>
    <t>1. หุ้นในโรงพิมพ์อาสารักษาดินแดน</t>
  </si>
  <si>
    <t>3. ลูกหนี้ค่าภาษี</t>
  </si>
  <si>
    <t xml:space="preserve">5. ทรัพย์สินที่เกิดจากเงินกู้ที่ชำระหนี้แล้ว  </t>
  </si>
  <si>
    <t xml:space="preserve"> (ผลต่างระหว่างทรัพย์สินเกิดจากเงินกู้และเจ้าหนี้เงินกู้)</t>
  </si>
  <si>
    <t>และจะเบิกจ่ายในปีงบประมาณต่อไป  ตามรายละเอียดแนบท้ายหมายเหตุ 21</t>
  </si>
  <si>
    <t>หมายเหตุ 21  เงินสะสม</t>
  </si>
  <si>
    <t>รายละเอียดแนบท้ายหมายเหตุ 21 เงินสะสม</t>
  </si>
  <si>
    <t>หมายเหตุ 22 เงินทุนสำรองเงินสะสม</t>
  </si>
  <si>
    <t>รวมจ่ายจากเงิน
งบประมาณ</t>
  </si>
  <si>
    <t>รวมจ่ายจากเงิน
อุดหนุนระบุวัตถุ
ประสงค์/เฉพาะกิจ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</si>
  <si>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</si>
  <si>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</si>
  <si>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</si>
  <si>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งินอุดหนุนระบุวัตถุประสงค์/เฉพาะกิจ</t>
  </si>
  <si>
    <t>หมายเหตุ  ในกรณีมีใบผ่านรายการบัญฃีทั่วไปที่ปรับปรุงลดยอดรายจ่าย ให้เพิ่มฃ่อง "ใบผ่านรายการบัญชีทั่วไป" หลังฃ่อง "รวมจ่ายจากเงินงบประมาณ" เพื่อแสดงผลการดำเนินงานที่ถูกต้อง</t>
  </si>
  <si>
    <t>แหล่งงบประมาณ</t>
  </si>
  <si>
    <t>หมายเหตุ  1  ค่าครุภัณฑ์</t>
  </si>
  <si>
    <t>ครุภัณฑ์สำนักงาน</t>
  </si>
  <si>
    <t>ครุภัณฑ์การศึกษา</t>
  </si>
  <si>
    <t>ครุภัณฑ์ไฟฟ้าและวิทยุ</t>
  </si>
  <si>
    <t>ครุภัณฑ์คอมพิวเตอร์</t>
  </si>
  <si>
    <t>หน่วย : บาท</t>
  </si>
  <si>
    <t>หมายเหตุ  2  ค่าที่ดินและสิ่งก่อสร้าง</t>
  </si>
  <si>
    <t>ตั้งแต่วันที่  1  ตุลาคม 2560  ถึง  30 กันยายน 2561</t>
  </si>
  <si>
    <t>รายละเอียดประกอบงบแสดงผลการดำเนินงานจ่ายจาก……………………………………………………</t>
  </si>
  <si>
    <t>หมายเหตุ 12 ลูกหนี้เงินยืมเงินสะสม</t>
  </si>
  <si>
    <t>หมายเหตุ 13 สินทรัพยหมุนเวียนอื่น</t>
  </si>
  <si>
    <t>เงินเดือน (ฝ่ายการเมือง)</t>
  </si>
  <si>
    <t>เงินเดือน (ฝ่ายประจำ)</t>
  </si>
  <si>
    <t>งบดำเนินงาน</t>
  </si>
  <si>
    <t>ประกอบหมายเหตุประกอบงบแสดงฐานะการเงิน (หมายเหตุ 8)</t>
  </si>
  <si>
    <t>ลำดับที่</t>
  </si>
  <si>
    <t>ชื่อ - สกุล</t>
  </si>
  <si>
    <t xml:space="preserve">หมู่ที่ </t>
  </si>
  <si>
    <t>ปีภาษีทีค้างชำระ/จำนวนเงิน</t>
  </si>
  <si>
    <t xml:space="preserve">รายละเอียดลูกหนี้ภาษีบำรุงท้องที่ประจำปีงบประมาณ 2561  </t>
  </si>
  <si>
    <t xml:space="preserve">รายละเอียดลูกหนี้ภาษีโรงเรือนและที่ดินประจำปีงบประมาณ 2561  </t>
  </si>
  <si>
    <t xml:space="preserve">รายละเอียดลูกหนี้ภาษีป้ายประจำปีงบประมาณ 2561  </t>
  </si>
  <si>
    <t>รายละเอียดรายการทรัพย์สิน ประกอบงบทรัพย์สิน (หมายเหตุ 2)</t>
  </si>
  <si>
    <t>ลำดับ</t>
  </si>
  <si>
    <t>รหัสทรัพย์สิน</t>
  </si>
  <si>
    <t>ชื่อทรัพย์สิน</t>
  </si>
  <si>
    <t>รายละเอียดทรัพย์สิน</t>
  </si>
  <si>
    <t>วิธีการได้มา</t>
  </si>
  <si>
    <t>งานที่รับผิดชอบ</t>
  </si>
  <si>
    <t>ชนิดทรัพย์สิน</t>
  </si>
  <si>
    <t>สังหาริมทรัพย์</t>
  </si>
  <si>
    <t>ซื้อ</t>
  </si>
  <si>
    <t>ว/ด/ป ที่ได้มา</t>
  </si>
  <si>
    <r>
      <t>หัก</t>
    </r>
    <r>
      <rPr>
        <b/>
        <sz val="16"/>
        <rFont val="Angsana New"/>
        <family val="1"/>
      </rPr>
      <t xml:space="preserve">    </t>
    </r>
    <r>
      <rPr>
        <sz val="16"/>
        <rFont val="Angsana New"/>
        <family val="1"/>
      </rPr>
      <t xml:space="preserve">25% ของรายรับจริงสูงกว่ารายจ่ายจริง </t>
    </r>
  </si>
  <si>
    <t>องค์การบริหารส่วนตำบลหินโคน</t>
  </si>
  <si>
    <t xml:space="preserve">     ครุภัณฑ์คอมพิวเตอร์</t>
  </si>
  <si>
    <t xml:space="preserve">     ครุภัณฑ์สำรวจ</t>
  </si>
  <si>
    <t xml:space="preserve">     ครุภัณฑ์ไฟฟ้าและวิทยุ</t>
  </si>
  <si>
    <t xml:space="preserve">     ครุภัณฑ์ยานพาหนะและขนส่ง</t>
  </si>
  <si>
    <t xml:space="preserve">     ครุภัณฑ์การเกษตร</t>
  </si>
  <si>
    <t xml:space="preserve">     ครุภัณฑ์ก่อสร้าง</t>
  </si>
  <si>
    <t xml:space="preserve">     ครุภัณฑ์ดับเพลิง</t>
  </si>
  <si>
    <t xml:space="preserve">     ครุภัณฑ์งานบ้านงานครัว</t>
  </si>
  <si>
    <t xml:space="preserve">     ครุภัณฑ์โฆษณาและเผยแพร่</t>
  </si>
  <si>
    <t xml:space="preserve">   ค่าบำรุงรักษาและปรับปรุงครุภัณฑ์</t>
  </si>
  <si>
    <t>ประเภทกระแสรายวัน     เลขที่   309-6-01655-0</t>
  </si>
  <si>
    <t>ประเภทออมทรัพย์            เลขที่   390-0-00740-1</t>
  </si>
  <si>
    <t xml:space="preserve">          1.เงินฝากธนาคารกรุงไทย จำกัด (มหาชน) สาขาลำปลายมาศ</t>
  </si>
  <si>
    <t xml:space="preserve">         2.เงินฝากธนาคารเพื่อการเกษตรและสหกรณ์การเกษตร  สาขาลำปลายมาศ</t>
  </si>
  <si>
    <t>ประเภทออมทรัพย์            เลขที่   440-2-55655-4</t>
  </si>
  <si>
    <t>ประเภทออมทรัพย์            เลขที่   440-2-62366-4</t>
  </si>
  <si>
    <t>ประเภทออมทรัพย์            เลขที่   004-5-84983-5</t>
  </si>
  <si>
    <t>ประเภทออมทรัพย์            เลขที่   440-4-12443-4</t>
  </si>
  <si>
    <t xml:space="preserve">          3.เงินฝากธนาคารออมสิน สาขาลำปลายมาศ</t>
  </si>
  <si>
    <t>ประเภทเผื่อเรียก               เลขที่   052-6-9099178-2</t>
  </si>
  <si>
    <t>น.ส.ประภัทรสิริ  แสนบุดดี</t>
  </si>
  <si>
    <t>นายราชันย์  อุทุมพร</t>
  </si>
  <si>
    <t>นายสมนึก  ยอดยาน</t>
  </si>
  <si>
    <t>นายสุพิตร  สันรัมย์</t>
  </si>
  <si>
    <t>นางสมมุติ  เหมภูมิ</t>
  </si>
  <si>
    <t>นายวิจิตร  หมายเย็น</t>
  </si>
  <si>
    <t>นายสมศักดิ์  ชนะพันธ์</t>
  </si>
  <si>
    <t>นายสมาน  เพ็งที</t>
  </si>
  <si>
    <t>นางสังข์ทอง  เล็งศรี</t>
  </si>
  <si>
    <t>นางนิตย์  วงศ์สุวรรณ</t>
  </si>
  <si>
    <t>นายพงษ์ระพี  รักพร้า</t>
  </si>
  <si>
    <t>นายมิตร  พุดนา</t>
  </si>
  <si>
    <t>นายวุฒธิ  ประทุมวิง</t>
  </si>
  <si>
    <t>นางอุ่น  มาอินทร์</t>
  </si>
  <si>
    <t>แผนงานบริหารงานทั่วไป</t>
  </si>
  <si>
    <t>ค่าตอบแทนปฎิบัติราชการฯ</t>
  </si>
  <si>
    <t>แผนงานอุตสาหกรรมและการโยธา</t>
  </si>
  <si>
    <t>งานก่อสร้างโครงสร้างพื้นฐาน</t>
  </si>
  <si>
    <t>ค่าก่อสร้างสิ่งสาธารณูปโภค</t>
  </si>
  <si>
    <t>งานระดับก่อนวัยเรียนและประถมศึกษา</t>
  </si>
  <si>
    <t>แผนงานการศึกษา</t>
  </si>
  <si>
    <t>ค่าอาหารเสริม(นม)</t>
  </si>
  <si>
    <t>เงินทุนโครงการเศรษฐกิจชุมชน</t>
  </si>
  <si>
    <t>เงินประกันสังคม</t>
  </si>
  <si>
    <t>รับเพิ่มระหว่างปี</t>
  </si>
  <si>
    <t>โอน+80,000</t>
  </si>
  <si>
    <t>โอน+10,000</t>
  </si>
  <si>
    <t>เงินงบประมาณ โอน+3,000</t>
  </si>
  <si>
    <t>โอน+25,000</t>
  </si>
  <si>
    <t>โอน-4,000</t>
  </si>
  <si>
    <t>โอน+4,000</t>
  </si>
  <si>
    <t>โอน+6,120</t>
  </si>
  <si>
    <t>โอน-280,000</t>
  </si>
  <si>
    <t>โอน-400,000</t>
  </si>
  <si>
    <t>เงินงบประมาณโอน+4,115-200,000</t>
  </si>
  <si>
    <t>งบประมาณ</t>
  </si>
  <si>
    <t xml:space="preserve"> </t>
  </si>
  <si>
    <t>องค์การบริหารส่วนตำบลหินโคน  อำเภอลำปลายมาศ  จังหวัดบุรีรัมย์</t>
  </si>
  <si>
    <t>สำหรับปี  สิ้นสุดวันที่  29  กันยายน  2560</t>
  </si>
  <si>
    <t>รายละเอียดแนบท้ายหมายเหตุ  10  เงินสะสม</t>
  </si>
  <si>
    <t>ที่ได้รับอนุมัติ</t>
  </si>
  <si>
    <t xml:space="preserve">ค่าที่ดินและ </t>
  </si>
  <si>
    <t>โครงการก่อสร้างถนนคอนกรีตเสริมเหล็ก</t>
  </si>
  <si>
    <t>สิ่งก่อสร้าง</t>
  </si>
  <si>
    <t>หมู่ที่ 3 บ้านโคกสะอาด</t>
  </si>
  <si>
    <t>หมู่ที่ 4 บ้านตะขบ</t>
  </si>
  <si>
    <t>หมู่ที่ 8 บ้านโนนงิ้ว</t>
  </si>
  <si>
    <t>โครงการวางท่อระบายน้ำคอนกรีตเสริม</t>
  </si>
  <si>
    <t>เหล็กพร้อมบ่อพักคอนกรีตเสริมเหล็ก</t>
  </si>
  <si>
    <t>โครงการก่อสร้างหอถังสูงประปาหม่บ้าน</t>
  </si>
  <si>
    <t>หมู่ที่ 13 บ้านโคกใหม่</t>
  </si>
  <si>
    <t>หมู่ที่ 1 บ้านกะทิง(คุ้มโนนดู่)</t>
  </si>
  <si>
    <t>หมู่ 3 บ้านโคกสะอาด</t>
  </si>
  <si>
    <t>หมู่ 4 บ้านตะขบ</t>
  </si>
  <si>
    <t>หมู่ 5 บ้านโนนตะคลอง</t>
  </si>
  <si>
    <t>หมู่ 6 บ้านหัวสะพาน</t>
  </si>
  <si>
    <t>หมู่ 7 บ้านหินโคน</t>
  </si>
  <si>
    <t>หมู่ 8 บ้านโนนงิ้ว</t>
  </si>
  <si>
    <t>หมู่ 9 บ้านหนองตาจ่ำ</t>
  </si>
  <si>
    <t>หมู่ 10 บ้านหนองตาอยู่</t>
  </si>
  <si>
    <t>หมู่ 11 บ้านโคกสะอาดน้อย</t>
  </si>
  <si>
    <t>หมู่ 12 บ้านหินโคนเก่า</t>
  </si>
  <si>
    <t>หมู่ 13 บ้านหินโคนใหม่</t>
  </si>
  <si>
    <t>หมู่ 14 บ้านหินโคนกลาง</t>
  </si>
  <si>
    <t>หมู่ 16 บ้านหนองม่วง</t>
  </si>
  <si>
    <t>โครงการก่อสร้างวางท่อระบายน้ำคอนกรีต</t>
  </si>
  <si>
    <t>เสริมเหล็กหมู่ 14 บ้านหินโคนกลาง</t>
  </si>
  <si>
    <t>เสริมเหล็กหมู่ 15 บ้านคลองประดู่</t>
  </si>
  <si>
    <t xml:space="preserve">โครงการก่อสร้างถนนดิน  หมู่ 2 </t>
  </si>
  <si>
    <t xml:space="preserve"> บ้านโคกสนวน</t>
  </si>
  <si>
    <t>โครงการถมสระน้ำสาธารณะ หมู่ 12</t>
  </si>
  <si>
    <t>บ้านหินโคนเก่า</t>
  </si>
  <si>
    <t>โครงการก่อสร้างถนนคอนกรีตเสริมเหล็ก ม.2 บ้านโคกสนวน</t>
  </si>
  <si>
    <t>โครงการก่อสร้างถนนคอนกรีตเสริมเหล็ก ม.3 บ้านโคกสะอาด</t>
  </si>
  <si>
    <t>โครงการก่อสร้างถนนคอนกรีตเสริมเหล็ก ม.5 บ้านโนนตะครอง</t>
  </si>
  <si>
    <t>โครงการก่อสร้างถนนคอนกรีตเสริมเหล็ก ม.6 บ้านหัวสะพาน</t>
  </si>
  <si>
    <t>โครงการก่อสร้างถนนคอนกรีตเสริมเหล็ก ม.8 บ้านโนนงิ้ว</t>
  </si>
  <si>
    <t>โครงการก่อสร้างถนนคอนกรีตเสริมเหล็ก ม.11 บ้านโคกสะอาดน้อย</t>
  </si>
  <si>
    <t>โครงการก่อสร้างถนนคอนกรีตเสริมเหล็ก ม.12 บ้านหินโคนเก่า</t>
  </si>
  <si>
    <t>โครงการก่อสร้างถนนคอนกรีตเสริมเหล็ก ม.13 บ้านโคกใหม่</t>
  </si>
  <si>
    <t>โครงการก่อสร้างถนนคอนกรีตเสริมเหล็ก ม.14 บ้านหินโคนกลาง</t>
  </si>
  <si>
    <t xml:space="preserve">โครงการก่อสร้างวางท่อระบายน้ำคอนกรีตเสริมเหล็ก ข้ามถนน ม.3 </t>
  </si>
  <si>
    <t>โครงการก่อสร้างวางท่อระบายน้ำคอนกรีตเสริมเหล็กพร้อมบ่อพัก ม.4</t>
  </si>
  <si>
    <t>โครงการก่อสร้างวางท่อระบายน้ำคอนกรีตเสริมเหล็กพร้อมบ่อพัก ม.7</t>
  </si>
  <si>
    <t>โครงการก่อสร้างวางท่อระบายน้ำคอนกรีตเสริมเหล็กพร้อมบ่อพัก ม.8</t>
  </si>
  <si>
    <t>โครงการก่อสร้างวางท่อระบายน้ำคอนกรีตเสริมเหล็ก ม.8</t>
  </si>
  <si>
    <t>โครงการก่อสร้างวางท่อระบายน้ำคอนกรีตเสริมเหล็กพร้อมบ่อพัก ม.9</t>
  </si>
  <si>
    <t>โครงการก่อสร้างวางท่อระบายน้ำคอนกรีตเสริมเหล็กพร้อมบ่อพัก ม.10</t>
  </si>
  <si>
    <t>โครงการก่อสร้างวางท่อระบายน้ำคอนกรีตเสริมเหล็กพร้อมบ่อพัก ม.11</t>
  </si>
  <si>
    <t>โครงการก่อสร้างวางท่อระบายน้ำคอนกรีตเสริมเหล็กพร้อมบ่อพัก ม.15</t>
  </si>
  <si>
    <t>โครงการก่อสร้างวางท่อระบายน้ำคอนกรีตเสริมเหล็ก ม.16</t>
  </si>
  <si>
    <t>โครงการก่อสร้างรั้วเสาคอนกรีตสำเร็จรูปรอบสระประปา ม.5</t>
  </si>
  <si>
    <t>ปรับปรุงถนนโดยเสริมดิน ม.1บ้านกะทิง(ค้มโนนดู่)</t>
  </si>
  <si>
    <t>ยกมาจ่าย2561</t>
  </si>
  <si>
    <t>โครงการก่อสร้างวางท่อระบายน้ำคอนกรีตเสริมเหล็ก ม.15 บ้านคลองประดู่</t>
  </si>
  <si>
    <t>จ่ายปี2561</t>
  </si>
  <si>
    <t>โครงการถมสระน้ำสาธารณะ ม.12 บ้านหินโคนเก่า</t>
  </si>
  <si>
    <t>โครงการก่อสร้างวางท่อระบายน้ำคอนกรีตเสริมเหล็กพร้อมบ่อพัก ม.3</t>
  </si>
  <si>
    <t>โครงการก่อสร้างหอถังสูงประปา ม.13 บ้านโคกใหม่</t>
  </si>
  <si>
    <t>โครงการก่อสร้างถนนคอนกรีตเสริมเหล็ก ม.1 บ้านกะทิง(คุ้มโนนดู่)</t>
  </si>
  <si>
    <t>โครงการก่อสร้างถนนคอนกรีตเสริมเหล็ก ม.3  บ้านโคกสะอาด</t>
  </si>
  <si>
    <t>โครงการก่อสร้างถนนคอนกรีตเสริมเหล็ก ม.4  บ้านตะขบ</t>
  </si>
  <si>
    <t>โครงการก่อสร้างถนนคอนกรีตเสริมเหล็ก ม.5 บ้านโนนตะคลอง</t>
  </si>
  <si>
    <t>โครงการก่อสร้างถนนคอนกรีตเสริมเหล็ก ม. 6 บ้านหัวสะพาน</t>
  </si>
  <si>
    <t>โครงการก่อสร้างถนนคอนกรีตเสริมเหล็ก ม.  7 บ้านหินโคน</t>
  </si>
  <si>
    <t>โครงการก่อสร้างถนนคอนกรีตเสริมเหล็ก ม. 8 บ้านโนนงิ้ว</t>
  </si>
  <si>
    <t>โครงการก่อสร้างถนนคอนกรีตเสริมเหล็ก ม.9 บ้านหนองตาจ่ำ</t>
  </si>
  <si>
    <t>โครงการก่อสร้างถนนคอนกรีตเสริมเหล็ก ม.10 บ้านหนองตาอยู่</t>
  </si>
  <si>
    <t>โครงการก่อสร้างถนนคอนกรีตเสริมเหล็ก ม. 11 บ้านโคกสะอาดน้อย</t>
  </si>
  <si>
    <t>โครงการก่อสร้างถนนคอนกรีตเสริมเหล็ก ม. 12 บ้านหินโคนเก่า</t>
  </si>
  <si>
    <t>โครงการก่อสร้างถนนคอนกรีตเสริมเหล็ก ม.  13 บ้านหินโคนใหม่</t>
  </si>
  <si>
    <t>โครงการก่อสร้างถนนคอนกรีตเสริมเหล็ก ม.14  บ้านหินโคนกลาง</t>
  </si>
  <si>
    <t>โครงการก่อสร้างถนนคอนกรีตเสริมเหล็ก ม.16 บ้านหนองม่วง</t>
  </si>
  <si>
    <t>โครงการก่อสร้างวางท่อระบายน้ำคอนกรีตเสริมเหล็ก ม.14 บ้านหินโคนกลาง</t>
  </si>
  <si>
    <t>โครงการก่อสร้างถนนดิน  หมู่ 2  บ้านโคกสนวน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</si>
  <si>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</si>
  <si>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</si>
  <si>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</si>
  <si>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</si>
  <si>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</si>
  <si>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</si>
  <si>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</si>
  <si>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</si>
  <si>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</si>
  <si>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</si>
  <si>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</si>
  <si>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</si>
  <si>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</si>
  <si>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</si>
  <si>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</si>
  <si>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</si>
  <si>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</si>
  <si>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</si>
  <si>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</si>
  <si>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</si>
  <si>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</si>
  <si>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โครงการก่อสร้างถนนคอนกรีตเสริมเหล็ก ม.4 บ้านตะขบ</t>
  </si>
  <si>
    <t>โครงการถมสระน้ำสาธารณะ ม.12 บ้านหินโคนเ</t>
  </si>
  <si>
    <t>นางสมมุติ  ฤทธีเนียม</t>
  </si>
  <si>
    <t>นางสาวดาหวัน  แก้วโพธิ์</t>
  </si>
  <si>
    <t>นายวิจิตร  หมายเย็นกลาง</t>
  </si>
  <si>
    <t>นายสุวรรณ์  แทนคำ</t>
  </si>
  <si>
    <t>นายสมชาย  บุญยัง</t>
  </si>
  <si>
    <t>นายจันทร์  พาเรือง</t>
  </si>
  <si>
    <t>นายวุฒิธิ  ปทุมวิง</t>
  </si>
  <si>
    <t>รายละเอียดประกอบงบแสดงผลการดำเนินงานจ่ายจากเงินงบประมาณ</t>
  </si>
  <si>
    <t>โครงการก่อสร้างลานคอนกรีตเสริมเหล็กเอนกประสงค์ อบต.หินโคน</t>
  </si>
  <si>
    <t>โครงการปรับปรุงถนนโดยลงหินคลุก ม.11</t>
  </si>
  <si>
    <t>401-39-0019</t>
  </si>
  <si>
    <t>404-38-0001</t>
  </si>
  <si>
    <t>415-38-0001</t>
  </si>
  <si>
    <t>418-39-0001</t>
  </si>
  <si>
    <t>400-39-0005</t>
  </si>
  <si>
    <t>400-39-0004</t>
  </si>
  <si>
    <t>401-39-0007</t>
  </si>
  <si>
    <t>401-39-0008</t>
  </si>
  <si>
    <t>401-39-0009</t>
  </si>
  <si>
    <t>401-39-0010</t>
  </si>
  <si>
    <t>401-39-0011</t>
  </si>
  <si>
    <t>401-39-0012</t>
  </si>
  <si>
    <t>401-39-0013</t>
  </si>
  <si>
    <t>401-39-0014</t>
  </si>
  <si>
    <t>401-39-0015</t>
  </si>
  <si>
    <t>401-39-0016</t>
  </si>
  <si>
    <t>401-39-0017</t>
  </si>
  <si>
    <t>401-39-0018</t>
  </si>
  <si>
    <t>401-39-0020</t>
  </si>
  <si>
    <t>401-39-0021</t>
  </si>
  <si>
    <t>401-39-0022</t>
  </si>
  <si>
    <t>400-40-0007</t>
  </si>
  <si>
    <t>400-40-0008</t>
  </si>
  <si>
    <t>401-40-0068</t>
  </si>
  <si>
    <t>406-40-0001</t>
  </si>
  <si>
    <t>406-40-0002</t>
  </si>
  <si>
    <t>406-41-0003</t>
  </si>
  <si>
    <t>406-41-0004</t>
  </si>
  <si>
    <t>406-42-0005</t>
  </si>
  <si>
    <t>406-42-0006</t>
  </si>
  <si>
    <t>406-42-0007</t>
  </si>
  <si>
    <t>401-42-0070</t>
  </si>
  <si>
    <t>400-42-0010</t>
  </si>
  <si>
    <t>406-44-0008</t>
  </si>
  <si>
    <t>406-44-0009</t>
  </si>
  <si>
    <t>406-44-0010</t>
  </si>
  <si>
    <t>412-44-0001</t>
  </si>
  <si>
    <t>400-44-0013</t>
  </si>
  <si>
    <t>249-45-0001</t>
  </si>
  <si>
    <t>401-45-0075</t>
  </si>
  <si>
    <t>401-45-0076</t>
  </si>
  <si>
    <t>401-45-0077</t>
  </si>
  <si>
    <t>401-45-0078</t>
  </si>
  <si>
    <t>401-45-0079</t>
  </si>
  <si>
    <t>401-45-0080</t>
  </si>
  <si>
    <t>401-45-0081</t>
  </si>
  <si>
    <t>401-45-0082</t>
  </si>
  <si>
    <t>401-45-0083</t>
  </si>
  <si>
    <t>401-45-0084</t>
  </si>
  <si>
    <t>401-45-0085</t>
  </si>
  <si>
    <t>401-45-0086</t>
  </si>
  <si>
    <t>401-45-0087</t>
  </si>
  <si>
    <t>401-45-0088</t>
  </si>
  <si>
    <t>401-45-0089</t>
  </si>
  <si>
    <t>401-45-0090</t>
  </si>
  <si>
    <t>406-45-0011</t>
  </si>
  <si>
    <t>406-45-0012</t>
  </si>
  <si>
    <t>400-45-0015</t>
  </si>
  <si>
    <t>400-45-0016</t>
  </si>
  <si>
    <t>400-45-0017</t>
  </si>
  <si>
    <t>400-45-0018</t>
  </si>
  <si>
    <t>400-45-0019</t>
  </si>
  <si>
    <t>401-45-0095</t>
  </si>
  <si>
    <t>401-45-0096</t>
  </si>
  <si>
    <t>401-45-0097</t>
  </si>
  <si>
    <t>401-45-0098</t>
  </si>
  <si>
    <t>401-45-0099</t>
  </si>
  <si>
    <t>401-45-0100</t>
  </si>
  <si>
    <t>401-45-0101</t>
  </si>
  <si>
    <t>401-45-0102</t>
  </si>
  <si>
    <t>401-45-0103</t>
  </si>
  <si>
    <t>401-45-0104</t>
  </si>
  <si>
    <t>401-45-0105</t>
  </si>
  <si>
    <t>401-45-0106</t>
  </si>
  <si>
    <t>400-45-0023</t>
  </si>
  <si>
    <t>400-45-0024</t>
  </si>
  <si>
    <t>400-45-0025</t>
  </si>
  <si>
    <t>400-45-0026</t>
  </si>
  <si>
    <t>400-45-0027</t>
  </si>
  <si>
    <t>400-45-0028</t>
  </si>
  <si>
    <t>400-46-0029</t>
  </si>
  <si>
    <t>401-46-0107</t>
  </si>
  <si>
    <t>400-46-0030</t>
  </si>
  <si>
    <t>401-46-0108</t>
  </si>
  <si>
    <t>420-46-0001</t>
  </si>
  <si>
    <t>420-48-0006</t>
  </si>
  <si>
    <t>420-48-0007</t>
  </si>
  <si>
    <t>420-48-0008</t>
  </si>
  <si>
    <t>401-45-0110</t>
  </si>
  <si>
    <t>401-45-0111</t>
  </si>
  <si>
    <t>401-45-0112</t>
  </si>
  <si>
    <t>401-45-0113</t>
  </si>
  <si>
    <t>401-45-0114</t>
  </si>
  <si>
    <t>401-45-0115</t>
  </si>
  <si>
    <t>401-45-0116</t>
  </si>
  <si>
    <t>401-45-0117</t>
  </si>
  <si>
    <t>401-45-0118</t>
  </si>
  <si>
    <t>401-45-0119</t>
  </si>
  <si>
    <t>401-45-0120</t>
  </si>
  <si>
    <t>401-45-0121</t>
  </si>
  <si>
    <t>401-45-0122</t>
  </si>
  <si>
    <t>401-45-0123</t>
  </si>
  <si>
    <t>401-45-0124</t>
  </si>
  <si>
    <t>401-45-0125</t>
  </si>
  <si>
    <t>401-45-0126</t>
  </si>
  <si>
    <t>401-45-0127</t>
  </si>
  <si>
    <t>401-45-0128</t>
  </si>
  <si>
    <t>401-45-0129</t>
  </si>
  <si>
    <t>401-45-0130</t>
  </si>
  <si>
    <t>401-45-0131</t>
  </si>
  <si>
    <t>401-45-0132</t>
  </si>
  <si>
    <t>401-45-0133</t>
  </si>
  <si>
    <t>401-45-0134</t>
  </si>
  <si>
    <t>401-45-0135</t>
  </si>
  <si>
    <t>401-45-0136</t>
  </si>
  <si>
    <t>401-45-0137</t>
  </si>
  <si>
    <t>401-45-0138</t>
  </si>
  <si>
    <t>401-45-0139</t>
  </si>
  <si>
    <t>401-45-0140</t>
  </si>
  <si>
    <t>401-45-0141</t>
  </si>
  <si>
    <t>401-45-0142</t>
  </si>
  <si>
    <t>401-45-0143</t>
  </si>
  <si>
    <t>401-45-0144</t>
  </si>
  <si>
    <t>401-45-0145</t>
  </si>
  <si>
    <t>401-45-0146</t>
  </si>
  <si>
    <t>401-45-0147</t>
  </si>
  <si>
    <t>401-45-0148</t>
  </si>
  <si>
    <t>401-45-0149</t>
  </si>
  <si>
    <t>401-45-0150</t>
  </si>
  <si>
    <t>401-45-0151</t>
  </si>
  <si>
    <t>401-45-0152</t>
  </si>
  <si>
    <t>401-45-0153</t>
  </si>
  <si>
    <t>401-45-0154</t>
  </si>
  <si>
    <t>401-45-0155</t>
  </si>
  <si>
    <t>401-45-0156</t>
  </si>
  <si>
    <t>401-45-0157</t>
  </si>
  <si>
    <t>401-45-0158</t>
  </si>
  <si>
    <t>401-45-0159</t>
  </si>
  <si>
    <t>401-45-0160</t>
  </si>
  <si>
    <t>401-45-0161</t>
  </si>
  <si>
    <t>401-45-0162</t>
  </si>
  <si>
    <t>401-45-0163</t>
  </si>
  <si>
    <t>401-45-0164</t>
  </si>
  <si>
    <t>401-45-0165</t>
  </si>
  <si>
    <t>401-45-0166</t>
  </si>
  <si>
    <t>401-45-0167</t>
  </si>
  <si>
    <t>401-45-0168</t>
  </si>
  <si>
    <t>401-45-0169</t>
  </si>
  <si>
    <t>401-45-0170</t>
  </si>
  <si>
    <t>401-45-0171</t>
  </si>
  <si>
    <t>401-45-0172</t>
  </si>
  <si>
    <t>401-45-0173</t>
  </si>
  <si>
    <t>401-45-0174</t>
  </si>
  <si>
    <t>401-45-0175</t>
  </si>
  <si>
    <t>401-45-0176</t>
  </si>
  <si>
    <t>401-45-0177</t>
  </si>
  <si>
    <t>401-45-0178</t>
  </si>
  <si>
    <t>401-45-0179</t>
  </si>
  <si>
    <t>401-45-0180</t>
  </si>
  <si>
    <t>401-48-0032</t>
  </si>
  <si>
    <t>401-48-0033</t>
  </si>
  <si>
    <t>401-48-0034</t>
  </si>
  <si>
    <t>401-48-0035</t>
  </si>
  <si>
    <t>401-48-0036</t>
  </si>
  <si>
    <t>401-48-0037</t>
  </si>
  <si>
    <t>400-48-0038</t>
  </si>
  <si>
    <t>401-48-0230</t>
  </si>
  <si>
    <t>400-48-0039</t>
  </si>
  <si>
    <t>401-48-0231</t>
  </si>
  <si>
    <t>400-48-0040</t>
  </si>
  <si>
    <t>401-48-0232</t>
  </si>
  <si>
    <t>400-48-0041</t>
  </si>
  <si>
    <t>400-48-0043</t>
  </si>
  <si>
    <t>400-48-0044</t>
  </si>
  <si>
    <t>400-48-0045</t>
  </si>
  <si>
    <t>401-48-0235</t>
  </si>
  <si>
    <t>401-48-0236</t>
  </si>
  <si>
    <t>401-48-0237</t>
  </si>
  <si>
    <t>401-48-0210</t>
  </si>
  <si>
    <t>401-48-0211</t>
  </si>
  <si>
    <t>401-48-0212</t>
  </si>
  <si>
    <t>401-48-0213</t>
  </si>
  <si>
    <t>401-48-0214</t>
  </si>
  <si>
    <t>401-48-0215</t>
  </si>
  <si>
    <t>401-48-0216</t>
  </si>
  <si>
    <t>401-48-0217</t>
  </si>
  <si>
    <t>401-48-0218</t>
  </si>
  <si>
    <t>401-48-0219</t>
  </si>
  <si>
    <t>401-48-0220</t>
  </si>
  <si>
    <t>400-49-0047</t>
  </si>
  <si>
    <t>400-49-0048</t>
  </si>
  <si>
    <t>401-49-0240</t>
  </si>
  <si>
    <t>478-49-0001</t>
  </si>
  <si>
    <t>406-49-0013</t>
  </si>
  <si>
    <t>406-49-0014</t>
  </si>
  <si>
    <t>406-49-0015</t>
  </si>
  <si>
    <t>406-49-0016</t>
  </si>
  <si>
    <t>406-49-0017</t>
  </si>
  <si>
    <t>406-49-0018</t>
  </si>
  <si>
    <t>406-49-0019</t>
  </si>
  <si>
    <t>406-49-0020</t>
  </si>
  <si>
    <t>411-49-0001</t>
  </si>
  <si>
    <t>411-49-0002</t>
  </si>
  <si>
    <t>400-50-0049</t>
  </si>
  <si>
    <t>400-50-0051</t>
  </si>
  <si>
    <t>400-48-0052</t>
  </si>
  <si>
    <t>401-48-0244</t>
  </si>
  <si>
    <t>401-50-0246</t>
  </si>
  <si>
    <t>401-50-0247</t>
  </si>
  <si>
    <t>401-50-0248</t>
  </si>
  <si>
    <t>401-50-0249</t>
  </si>
  <si>
    <t>406-50-0021</t>
  </si>
  <si>
    <t>400-50-0055</t>
  </si>
  <si>
    <t>400-50-0050</t>
  </si>
  <si>
    <t>417-51-0002</t>
  </si>
  <si>
    <t>400-50-0057</t>
  </si>
  <si>
    <t>406-51-0022</t>
  </si>
  <si>
    <t>406-51-0023</t>
  </si>
  <si>
    <t>406-51-0024</t>
  </si>
  <si>
    <t>406-51-0025</t>
  </si>
  <si>
    <t>406-51-0026</t>
  </si>
  <si>
    <t>406-51-0027</t>
  </si>
  <si>
    <t>406-51-0028</t>
  </si>
  <si>
    <t>406-51-0029</t>
  </si>
  <si>
    <t>400-52-0058</t>
  </si>
  <si>
    <t>401-52-0254</t>
  </si>
  <si>
    <t>401-52-0255</t>
  </si>
  <si>
    <t>403-52-0005</t>
  </si>
  <si>
    <t>406-52-0030</t>
  </si>
  <si>
    <t>406-52-0031</t>
  </si>
  <si>
    <t>406-52-0032</t>
  </si>
  <si>
    <t>406-52-0033</t>
  </si>
  <si>
    <t>406-52-0034</t>
  </si>
  <si>
    <t>406-52-0035</t>
  </si>
  <si>
    <t>406-52-0036</t>
  </si>
  <si>
    <t>406-52-0037</t>
  </si>
  <si>
    <t>408-52-0001</t>
  </si>
  <si>
    <t>408-52-0002</t>
  </si>
  <si>
    <t>408-52-0003</t>
  </si>
  <si>
    <t>406-53-0038</t>
  </si>
  <si>
    <t>406-53-0039</t>
  </si>
  <si>
    <t>406-53-0040</t>
  </si>
  <si>
    <t>406-53-0041</t>
  </si>
  <si>
    <t>406-53-0042</t>
  </si>
  <si>
    <t>406-53-0043</t>
  </si>
  <si>
    <t>406-53-0044</t>
  </si>
  <si>
    <t>406-53-0045</t>
  </si>
  <si>
    <t>400-54-0062</t>
  </si>
  <si>
    <t>400-54-0063</t>
  </si>
  <si>
    <t>400-54-0064</t>
  </si>
  <si>
    <t>400-54-0065</t>
  </si>
  <si>
    <t>400-54-0066</t>
  </si>
  <si>
    <t>400-54-0067</t>
  </si>
  <si>
    <t>400-54-0068</t>
  </si>
  <si>
    <t>400-54-0069</t>
  </si>
  <si>
    <t>400-54-0070</t>
  </si>
  <si>
    <t>400-54-0071</t>
  </si>
  <si>
    <t>400-54-0072</t>
  </si>
  <si>
    <t>400-54-0073</t>
  </si>
  <si>
    <t>400-54-0074</t>
  </si>
  <si>
    <t>400-54-0075</t>
  </si>
  <si>
    <t>400-54-0076</t>
  </si>
  <si>
    <t>400-54-0077</t>
  </si>
  <si>
    <t>400-54-0078</t>
  </si>
  <si>
    <t>400-54-0079</t>
  </si>
  <si>
    <t>400-54-0080</t>
  </si>
  <si>
    <t>400-54-0081</t>
  </si>
  <si>
    <t>416-54-0082</t>
  </si>
  <si>
    <t>416-54-0083</t>
  </si>
  <si>
    <t>416-54-0084</t>
  </si>
  <si>
    <t>416-54-0085</t>
  </si>
  <si>
    <t>416-54-0086</t>
  </si>
  <si>
    <t>416-54-0087</t>
  </si>
  <si>
    <t>401-54-0259</t>
  </si>
  <si>
    <t>401-54-0260</t>
  </si>
  <si>
    <t>401-54-0261</t>
  </si>
  <si>
    <t>401-54-0262</t>
  </si>
  <si>
    <t>401-54-0263</t>
  </si>
  <si>
    <t>401-54-0264</t>
  </si>
  <si>
    <t>401-54-0265</t>
  </si>
  <si>
    <t>401-54-0266</t>
  </si>
  <si>
    <t>401-54-0267</t>
  </si>
  <si>
    <t>401-54-0268</t>
  </si>
  <si>
    <t>401-54-0269</t>
  </si>
  <si>
    <t>401-54-0270</t>
  </si>
  <si>
    <t>401-54-0271</t>
  </si>
  <si>
    <t>401-54-0272</t>
  </si>
  <si>
    <t>401-54-0273</t>
  </si>
  <si>
    <t>401-54-0274</t>
  </si>
  <si>
    <t>401-54-0275</t>
  </si>
  <si>
    <t>401-54-0276</t>
  </si>
  <si>
    <t>401-54-0277</t>
  </si>
  <si>
    <t>401-54-0278</t>
  </si>
  <si>
    <t>401-54-0279</t>
  </si>
  <si>
    <t>401-54-0280</t>
  </si>
  <si>
    <t>401-54-0281</t>
  </si>
  <si>
    <t>401-54-0282</t>
  </si>
  <si>
    <t>401-54-0283</t>
  </si>
  <si>
    <t>401-54-0284</t>
  </si>
  <si>
    <t>401-54-0285</t>
  </si>
  <si>
    <t>401-54-0286</t>
  </si>
  <si>
    <t>401-54-0287</t>
  </si>
  <si>
    <t>401-54-0288</t>
  </si>
  <si>
    <t>401-54-0289</t>
  </si>
  <si>
    <t>401-54-0290</t>
  </si>
  <si>
    <t>401-54-0291</t>
  </si>
  <si>
    <t>401-54-0292</t>
  </si>
  <si>
    <t>401-54-0293</t>
  </si>
  <si>
    <t>401-54-0294</t>
  </si>
  <si>
    <t>401-54-0295</t>
  </si>
  <si>
    <t>401-54-0296</t>
  </si>
  <si>
    <t>401-54-0297</t>
  </si>
  <si>
    <t>401-54-0298</t>
  </si>
  <si>
    <t>401-54-0299</t>
  </si>
  <si>
    <t>401-54-0300</t>
  </si>
  <si>
    <t>401-54-0301</t>
  </si>
  <si>
    <t>401-54-0302</t>
  </si>
  <si>
    <t>401-54-0303</t>
  </si>
  <si>
    <t>401-54-0304</t>
  </si>
  <si>
    <t>401-54-0305</t>
  </si>
  <si>
    <t>401-54-0306</t>
  </si>
  <si>
    <t>401-54-0307</t>
  </si>
  <si>
    <t>401-54-0308</t>
  </si>
  <si>
    <t>401-54-0309</t>
  </si>
  <si>
    <t>401-54-0310</t>
  </si>
  <si>
    <t>401-54-0311</t>
  </si>
  <si>
    <t>401-54-0312</t>
  </si>
  <si>
    <t>401-54-0313</t>
  </si>
  <si>
    <t>401-54-0314</t>
  </si>
  <si>
    <t>401-54-0315</t>
  </si>
  <si>
    <t>401-54-0316</t>
  </si>
  <si>
    <t>401-54-0317</t>
  </si>
  <si>
    <t>401-54-0318</t>
  </si>
  <si>
    <t>401-54-0319</t>
  </si>
  <si>
    <t>401-54-0320</t>
  </si>
  <si>
    <t>401-54-0321</t>
  </si>
  <si>
    <t>401-54-0322</t>
  </si>
  <si>
    <t>401-54-0323</t>
  </si>
  <si>
    <t>401-54-0324</t>
  </si>
  <si>
    <t>401-54-0325</t>
  </si>
  <si>
    <t>401-54-0326</t>
  </si>
  <si>
    <t>401-54-0327</t>
  </si>
  <si>
    <t>401-54-0328</t>
  </si>
  <si>
    <t>401-54-0329</t>
  </si>
  <si>
    <t>401-54-0330</t>
  </si>
  <si>
    <t>401-54-0331</t>
  </si>
  <si>
    <t>401-54-0332</t>
  </si>
  <si>
    <t>401-54-0333</t>
  </si>
  <si>
    <t>401-54-0334</t>
  </si>
  <si>
    <t>401-54-0335</t>
  </si>
  <si>
    <t>401-54-0336</t>
  </si>
  <si>
    <t>401-54-0337</t>
  </si>
  <si>
    <t>401-54-0338</t>
  </si>
  <si>
    <t>401-54-0339</t>
  </si>
  <si>
    <t>401-54-0340</t>
  </si>
  <si>
    <t>401-54-0341</t>
  </si>
  <si>
    <t>401-54-0342</t>
  </si>
  <si>
    <t>401-54-0343</t>
  </si>
  <si>
    <t>401-54-0344</t>
  </si>
  <si>
    <t>401-54-0345</t>
  </si>
  <si>
    <t>401-54-0346</t>
  </si>
  <si>
    <t>401-54-0347</t>
  </si>
  <si>
    <t>401-54-0348</t>
  </si>
  <si>
    <t>401-54-0349</t>
  </si>
  <si>
    <t>401-54-0350</t>
  </si>
  <si>
    <t>401-54-0351</t>
  </si>
  <si>
    <t>401-54-0352</t>
  </si>
  <si>
    <t>401-54-0353</t>
  </si>
  <si>
    <t>401-54-0354</t>
  </si>
  <si>
    <t>401-54-0355</t>
  </si>
  <si>
    <t>401-54-0356</t>
  </si>
  <si>
    <t>401-54-0357</t>
  </si>
  <si>
    <t>401-54-0358</t>
  </si>
  <si>
    <t>401-54-0359</t>
  </si>
  <si>
    <t>401-54-0360</t>
  </si>
  <si>
    <t>401-54-0361</t>
  </si>
  <si>
    <t>401-54-0362</t>
  </si>
  <si>
    <t>401-54-0363</t>
  </si>
  <si>
    <t>401-54-0364</t>
  </si>
  <si>
    <t>401-54-0365</t>
  </si>
  <si>
    <t>401-54-0366</t>
  </si>
  <si>
    <t>401-54-0367</t>
  </si>
  <si>
    <t>401-54-0368</t>
  </si>
  <si>
    <t>401-54-0369</t>
  </si>
  <si>
    <t>401-54-0370</t>
  </si>
  <si>
    <t>401-54-0371</t>
  </si>
  <si>
    <t>401-54-0372</t>
  </si>
  <si>
    <t>401-54-0373</t>
  </si>
  <si>
    <t>401-54-0374</t>
  </si>
  <si>
    <t>401-54-0375</t>
  </si>
  <si>
    <t>401-54-0376</t>
  </si>
  <si>
    <t>401-54-0377</t>
  </si>
  <si>
    <t>401-54-0378</t>
  </si>
  <si>
    <t>401-54-0379</t>
  </si>
  <si>
    <t>401-54-0380</t>
  </si>
  <si>
    <t>401-54-0381</t>
  </si>
  <si>
    <t>401-54-0382</t>
  </si>
  <si>
    <t>401-54-0383</t>
  </si>
  <si>
    <t>401-54-0384</t>
  </si>
  <si>
    <t>401-54-0385</t>
  </si>
  <si>
    <t>401-54-0386</t>
  </si>
  <si>
    <t>401-54-0387</t>
  </si>
  <si>
    <t>401-54-0388</t>
  </si>
  <si>
    <t>401-54-0389</t>
  </si>
  <si>
    <t>401-54-0390</t>
  </si>
  <si>
    <t>401-54-0391</t>
  </si>
  <si>
    <t>401-54-0392</t>
  </si>
  <si>
    <t>401-54-0393</t>
  </si>
  <si>
    <t>401-54-0394</t>
  </si>
  <si>
    <t>401-54-0395</t>
  </si>
  <si>
    <t>401-54-0396</t>
  </si>
  <si>
    <t>401-54-0397</t>
  </si>
  <si>
    <t>401-54-0398</t>
  </si>
  <si>
    <t>401-54-0399</t>
  </si>
  <si>
    <t>401-54-0400</t>
  </si>
  <si>
    <t>401-54-0401</t>
  </si>
  <si>
    <t>401-54-0402</t>
  </si>
  <si>
    <t>401-54-0403</t>
  </si>
  <si>
    <t>401-54-0404</t>
  </si>
  <si>
    <t>401-54-0405</t>
  </si>
  <si>
    <t>401-54-0406</t>
  </si>
  <si>
    <t>401-54-0407</t>
  </si>
  <si>
    <t>401-54-0408</t>
  </si>
  <si>
    <t>401-54-0409</t>
  </si>
  <si>
    <t>401-54-0410</t>
  </si>
  <si>
    <t>401-54-0411</t>
  </si>
  <si>
    <t>401-54-0412</t>
  </si>
  <si>
    <t>401-54-0413</t>
  </si>
  <si>
    <t>401-54-0414</t>
  </si>
  <si>
    <t>401-54-0415</t>
  </si>
  <si>
    <t>401-54-0416</t>
  </si>
  <si>
    <t>401-54-0417</t>
  </si>
  <si>
    <t>401-54-0418</t>
  </si>
  <si>
    <t>401-54-0419</t>
  </si>
  <si>
    <t>401-54-0420</t>
  </si>
  <si>
    <t>401-54-0421</t>
  </si>
  <si>
    <t>401-54-0422</t>
  </si>
  <si>
    <t>401-54-0423</t>
  </si>
  <si>
    <t>401-54-0424</t>
  </si>
  <si>
    <t>401-54-0425</t>
  </si>
  <si>
    <t>401-54-0426</t>
  </si>
  <si>
    <t>401-54-0427</t>
  </si>
  <si>
    <t>401-54-0428</t>
  </si>
  <si>
    <t>401-54-0429</t>
  </si>
  <si>
    <t>401-54-0430</t>
  </si>
  <si>
    <t>401-54-0431</t>
  </si>
  <si>
    <t>401-54-0432</t>
  </si>
  <si>
    <t>401-54-0433</t>
  </si>
  <si>
    <t>401-54-0434</t>
  </si>
  <si>
    <t>401-54-0435</t>
  </si>
  <si>
    <t>401-54-0436</t>
  </si>
  <si>
    <t>401-54-0437</t>
  </si>
  <si>
    <t>401-54-0438</t>
  </si>
  <si>
    <t>401-54-0439</t>
  </si>
  <si>
    <t>401-54-0440</t>
  </si>
  <si>
    <t>401-54-0441</t>
  </si>
  <si>
    <t>401-54-0442</t>
  </si>
  <si>
    <t>401-54-0443</t>
  </si>
  <si>
    <t>401-54-0444</t>
  </si>
  <si>
    <t>401-54-0445</t>
  </si>
  <si>
    <t>401-54-0446</t>
  </si>
  <si>
    <t>401-54-0447</t>
  </si>
  <si>
    <t>401-54-0448</t>
  </si>
  <si>
    <t>401-54-0449</t>
  </si>
  <si>
    <t>401-54-0450</t>
  </si>
  <si>
    <t>401-54-0451</t>
  </si>
  <si>
    <t>401-54-0452</t>
  </si>
  <si>
    <t>401-54-0453</t>
  </si>
  <si>
    <t>401-54-0454</t>
  </si>
  <si>
    <t>401-54-0455</t>
  </si>
  <si>
    <t>401-54-0456</t>
  </si>
  <si>
    <t>401-54-0457</t>
  </si>
  <si>
    <t>401-54-0458</t>
  </si>
  <si>
    <t>401-54-0459</t>
  </si>
  <si>
    <t>401-54-0460</t>
  </si>
  <si>
    <t>401-54-0461</t>
  </si>
  <si>
    <t>401-54-0462</t>
  </si>
  <si>
    <t>401-54-0463</t>
  </si>
  <si>
    <t>401-54-0464</t>
  </si>
  <si>
    <t>401-54-0465</t>
  </si>
  <si>
    <t>406-54-0046</t>
  </si>
  <si>
    <t>406-54-0047</t>
  </si>
  <si>
    <t>406-54-0048</t>
  </si>
  <si>
    <t>406-54-0049</t>
  </si>
  <si>
    <t>406-54-0050</t>
  </si>
  <si>
    <t>432-55-0003</t>
  </si>
  <si>
    <t>432-55-0004</t>
  </si>
  <si>
    <t>432-55-0005</t>
  </si>
  <si>
    <t>432-55-0006</t>
  </si>
  <si>
    <t>400-56-0089</t>
  </si>
  <si>
    <t>400-56-0090</t>
  </si>
  <si>
    <t>400-56-0091</t>
  </si>
  <si>
    <t>400-56-0092</t>
  </si>
  <si>
    <t>400-56-0093</t>
  </si>
  <si>
    <t>420-56-0009</t>
  </si>
  <si>
    <t>400-56-0001</t>
  </si>
  <si>
    <t>400-56-0002</t>
  </si>
  <si>
    <t>400-56-0003</t>
  </si>
  <si>
    <t>404-56-0001</t>
  </si>
  <si>
    <t>404-56-0002</t>
  </si>
  <si>
    <t>404-56-0003</t>
  </si>
  <si>
    <t>404-56-0004</t>
  </si>
  <si>
    <t>432-56-0007</t>
  </si>
  <si>
    <t>432-56-0008</t>
  </si>
  <si>
    <t>432-56-0009</t>
  </si>
  <si>
    <t>432-56-0010</t>
  </si>
  <si>
    <t>432-56-0011</t>
  </si>
  <si>
    <t>432-56-0012</t>
  </si>
  <si>
    <t>432-56-0013</t>
  </si>
  <si>
    <t>432-56-0014</t>
  </si>
  <si>
    <t>432-56-0015</t>
  </si>
  <si>
    <t>432-56-0016</t>
  </si>
  <si>
    <t>432-56-0017</t>
  </si>
  <si>
    <t>432-56-0018</t>
  </si>
  <si>
    <t>432-56-0019</t>
  </si>
  <si>
    <t>432-56-0020</t>
  </si>
  <si>
    <t>432-56-0021</t>
  </si>
  <si>
    <t>432-56-0022</t>
  </si>
  <si>
    <t>406-56-0051</t>
  </si>
  <si>
    <t>406-56-0052</t>
  </si>
  <si>
    <t>406-56-0053</t>
  </si>
  <si>
    <t>406-56-0054</t>
  </si>
  <si>
    <t>406-56-0055</t>
  </si>
  <si>
    <t>406-56-0056</t>
  </si>
  <si>
    <t>406-56-0057</t>
  </si>
  <si>
    <t>406-56-0058</t>
  </si>
  <si>
    <t>406-56-0059</t>
  </si>
  <si>
    <t>406-56-0060</t>
  </si>
  <si>
    <t>406-56-0061</t>
  </si>
  <si>
    <t>406-56-0062</t>
  </si>
  <si>
    <t>406-56-0063</t>
  </si>
  <si>
    <t>111-56-0001</t>
  </si>
  <si>
    <t>401-57-0571</t>
  </si>
  <si>
    <t>401-58-0572</t>
  </si>
  <si>
    <t>401-58-0573</t>
  </si>
  <si>
    <t>406-58-0064</t>
  </si>
  <si>
    <t>406-58-0065</t>
  </si>
  <si>
    <t>406-58-0066</t>
  </si>
  <si>
    <t>406-58-0067</t>
  </si>
  <si>
    <t>406-58-0068</t>
  </si>
  <si>
    <t>406-58-0069</t>
  </si>
  <si>
    <t>406-58-0070</t>
  </si>
  <si>
    <t>111-58-0002</t>
  </si>
  <si>
    <t>400-585-0096</t>
  </si>
  <si>
    <t>400-585-0097</t>
  </si>
  <si>
    <t>401-58-0575</t>
  </si>
  <si>
    <t>401-58-0576</t>
  </si>
  <si>
    <t>401-58-0577</t>
  </si>
  <si>
    <t>401-58-0578</t>
  </si>
  <si>
    <t>401-58-0579</t>
  </si>
  <si>
    <t>401-58-0580</t>
  </si>
  <si>
    <t>401-58-0581</t>
  </si>
  <si>
    <t>401-58-0582</t>
  </si>
  <si>
    <t>401-58-0583</t>
  </si>
  <si>
    <t>401-58-0584</t>
  </si>
  <si>
    <t>401-58-0585</t>
  </si>
  <si>
    <t>401-58-0586</t>
  </si>
  <si>
    <t>401-58-0587</t>
  </si>
  <si>
    <t>401-58-0588</t>
  </si>
  <si>
    <t>401-58-0589</t>
  </si>
  <si>
    <t>401-58-0590</t>
  </si>
  <si>
    <t>401-58-0591</t>
  </si>
  <si>
    <t>401-58-0592</t>
  </si>
  <si>
    <t>401-58-0593</t>
  </si>
  <si>
    <t>401-58-0594</t>
  </si>
  <si>
    <t>401-58-0595</t>
  </si>
  <si>
    <t>401-58-0596</t>
  </si>
  <si>
    <t>401-58-0597</t>
  </si>
  <si>
    <t>401-58-0598</t>
  </si>
  <si>
    <t>401-58-0599</t>
  </si>
  <si>
    <t>401-58-0600</t>
  </si>
  <si>
    <t>401-58-0601</t>
  </si>
  <si>
    <t>401-58-0602</t>
  </si>
  <si>
    <t>401-58-0603</t>
  </si>
  <si>
    <t>401-58-0604</t>
  </si>
  <si>
    <t>401-58-0605</t>
  </si>
  <si>
    <t>401-58-0606</t>
  </si>
  <si>
    <t>401-58-0607</t>
  </si>
  <si>
    <t>401-58-0608</t>
  </si>
  <si>
    <t>401-58-0609</t>
  </si>
  <si>
    <t>401-58-0610</t>
  </si>
  <si>
    <t>401-58-0611</t>
  </si>
  <si>
    <t>401-58-0612</t>
  </si>
  <si>
    <t>401-58-0613</t>
  </si>
  <si>
    <t>401-58-0614</t>
  </si>
  <si>
    <t>401-58-0615</t>
  </si>
  <si>
    <t>401-58-0616</t>
  </si>
  <si>
    <t>401-58-0617</t>
  </si>
  <si>
    <t>401-58-0618</t>
  </si>
  <si>
    <t>401-58-0619</t>
  </si>
  <si>
    <t>401-58-0620</t>
  </si>
  <si>
    <t>401-58-0621</t>
  </si>
  <si>
    <t>401-58-0622</t>
  </si>
  <si>
    <t>401-58-0623</t>
  </si>
  <si>
    <t>401-58-0624</t>
  </si>
  <si>
    <t>401-58-0625</t>
  </si>
  <si>
    <t>401-58-0626</t>
  </si>
  <si>
    <t>401-58-0627</t>
  </si>
  <si>
    <t>401-58-0628</t>
  </si>
  <si>
    <t>401-58-0629</t>
  </si>
  <si>
    <t>401-58-0630</t>
  </si>
  <si>
    <t>401-58-0631</t>
  </si>
  <si>
    <t>401-58-0632</t>
  </si>
  <si>
    <t>401-58-0633</t>
  </si>
  <si>
    <t>401-58-0634</t>
  </si>
  <si>
    <t>401-58-0635</t>
  </si>
  <si>
    <t>401-58-0636</t>
  </si>
  <si>
    <t>401-58-0637</t>
  </si>
  <si>
    <t>401-58-0638</t>
  </si>
  <si>
    <t>401-58-0639</t>
  </si>
  <si>
    <t>401-58-0640</t>
  </si>
  <si>
    <t>401-58-0641</t>
  </si>
  <si>
    <t>401-58-0642</t>
  </si>
  <si>
    <t>401-58-0643</t>
  </si>
  <si>
    <t>401-58-0644</t>
  </si>
  <si>
    <t>401-58-0645</t>
  </si>
  <si>
    <t>401-58-0646</t>
  </si>
  <si>
    <t>401-58-0647</t>
  </si>
  <si>
    <t>401-58-0648</t>
  </si>
  <si>
    <t>401-58-0649</t>
  </si>
  <si>
    <t>401-58-0650</t>
  </si>
  <si>
    <t>401-58-0651</t>
  </si>
  <si>
    <t>401-58-0652</t>
  </si>
  <si>
    <t>401-58-0653</t>
  </si>
  <si>
    <t>401-58-0654</t>
  </si>
  <si>
    <t>401-58-0655</t>
  </si>
  <si>
    <t>401-58-0656</t>
  </si>
  <si>
    <t>401-58-0657</t>
  </si>
  <si>
    <t>401-58-0658</t>
  </si>
  <si>
    <t>401-58-0659</t>
  </si>
  <si>
    <t>401-58-0660</t>
  </si>
  <si>
    <t>401-58-0661</t>
  </si>
  <si>
    <t>401-58-0662</t>
  </si>
  <si>
    <t>401-58-0663</t>
  </si>
  <si>
    <t>401-58-0664</t>
  </si>
  <si>
    <t>401-58-0665</t>
  </si>
  <si>
    <t>401-58-0666</t>
  </si>
  <si>
    <t>401-58-0667</t>
  </si>
  <si>
    <t>401-58-0668</t>
  </si>
  <si>
    <t>401-58-0669</t>
  </si>
  <si>
    <t>401-58-0670</t>
  </si>
  <si>
    <t>401-58-0671</t>
  </si>
  <si>
    <t>401-58-0672</t>
  </si>
  <si>
    <t>401-58-0673</t>
  </si>
  <si>
    <t>401-58-0674</t>
  </si>
  <si>
    <t>401-58-0675</t>
  </si>
  <si>
    <t>401-58-0676</t>
  </si>
  <si>
    <t>401-58-0677</t>
  </si>
  <si>
    <t>401-58-0678</t>
  </si>
  <si>
    <t>401-58-0679</t>
  </si>
  <si>
    <t>401-58-0680</t>
  </si>
  <si>
    <t>401-58-0681</t>
  </si>
  <si>
    <t>401-58-0682</t>
  </si>
  <si>
    <t>401-58-0683</t>
  </si>
  <si>
    <t>401-58-0684</t>
  </si>
  <si>
    <t>401-58-0685</t>
  </si>
  <si>
    <t>401-58-0686</t>
  </si>
  <si>
    <t>401-58-0687</t>
  </si>
  <si>
    <t>401-58-0688</t>
  </si>
  <si>
    <t>401-58-0689</t>
  </si>
  <si>
    <t>401-58-0690</t>
  </si>
  <si>
    <t>401-58-0691</t>
  </si>
  <si>
    <t>401-58-0692</t>
  </si>
  <si>
    <t>401-58-0693</t>
  </si>
  <si>
    <t>401-58-0694</t>
  </si>
  <si>
    <t>401-58-0695</t>
  </si>
  <si>
    <t>401-58-0696</t>
  </si>
  <si>
    <t>401-58-0697</t>
  </si>
  <si>
    <t>401-58-0698</t>
  </si>
  <si>
    <t>401-58-0699</t>
  </si>
  <si>
    <t>401-58-0700</t>
  </si>
  <si>
    <t>401-58-0701</t>
  </si>
  <si>
    <t>401-58-0702</t>
  </si>
  <si>
    <t>401-58-0703</t>
  </si>
  <si>
    <t>401-58-0704</t>
  </si>
  <si>
    <t>401-58-0705</t>
  </si>
  <si>
    <t>401-58-0706</t>
  </si>
  <si>
    <t>401-58-0707</t>
  </si>
  <si>
    <t>401-58-0708</t>
  </si>
  <si>
    <t>401-58-0709</t>
  </si>
  <si>
    <t>401-58-0710</t>
  </si>
  <si>
    <t>401-58-0711</t>
  </si>
  <si>
    <t>401-58-0712</t>
  </si>
  <si>
    <t>401-58-0713</t>
  </si>
  <si>
    <t>401-58-0714</t>
  </si>
  <si>
    <t>401-58-0715</t>
  </si>
  <si>
    <t>401-58-0716</t>
  </si>
  <si>
    <t>401-58-0717</t>
  </si>
  <si>
    <t>401-58-0718</t>
  </si>
  <si>
    <t>401-58-0719</t>
  </si>
  <si>
    <t>401-58-0720</t>
  </si>
  <si>
    <t>401-58-0721</t>
  </si>
  <si>
    <t>401-58-0722</t>
  </si>
  <si>
    <t>401-58-0723</t>
  </si>
  <si>
    <t>401-58-0724</t>
  </si>
  <si>
    <t>401-58-0725</t>
  </si>
  <si>
    <t>401-58-0726</t>
  </si>
  <si>
    <t>401-58-0727</t>
  </si>
  <si>
    <t>401-58-0728</t>
  </si>
  <si>
    <t>401-58-0729</t>
  </si>
  <si>
    <t>401-58-0730</t>
  </si>
  <si>
    <t>401-58-0731</t>
  </si>
  <si>
    <t>401-58-0732</t>
  </si>
  <si>
    <t>401-58-0733</t>
  </si>
  <si>
    <t>401-58-0734</t>
  </si>
  <si>
    <t>401-58-0735</t>
  </si>
  <si>
    <t>401-58-0736</t>
  </si>
  <si>
    <t>401-58-0737</t>
  </si>
  <si>
    <t>401-58-0738</t>
  </si>
  <si>
    <t>401-58-0739</t>
  </si>
  <si>
    <t>401-58-0740</t>
  </si>
  <si>
    <t>401-58-0741</t>
  </si>
  <si>
    <t>401-58-0742</t>
  </si>
  <si>
    <t>401-58-0743</t>
  </si>
  <si>
    <t>401-58-0744</t>
  </si>
  <si>
    <t>401-58-0745</t>
  </si>
  <si>
    <t>401-58-0746</t>
  </si>
  <si>
    <t>401-58-0747</t>
  </si>
  <si>
    <t>401-58-0748</t>
  </si>
  <si>
    <t>401-58-0749</t>
  </si>
  <si>
    <t>401-58-0750</t>
  </si>
  <si>
    <t>401-58-0751</t>
  </si>
  <si>
    <t>401-58-0752</t>
  </si>
  <si>
    <t>401-58-0753</t>
  </si>
  <si>
    <t>401-58-0754</t>
  </si>
  <si>
    <t>401-58-0755</t>
  </si>
  <si>
    <t>401-58-0756</t>
  </si>
  <si>
    <t>401-58-0757</t>
  </si>
  <si>
    <t>401-58-0758</t>
  </si>
  <si>
    <t>401-58-0759</t>
  </si>
  <si>
    <t>401-58-0760</t>
  </si>
  <si>
    <t>401-58-0761</t>
  </si>
  <si>
    <t>401-58-0762</t>
  </si>
  <si>
    <t>401-58-0763</t>
  </si>
  <si>
    <t>401-58-0764</t>
  </si>
  <si>
    <t>401-58-0765</t>
  </si>
  <si>
    <t>401-58-0766</t>
  </si>
  <si>
    <t>401-58-0767</t>
  </si>
  <si>
    <t>401-58-0768</t>
  </si>
  <si>
    <t>401-58-0769</t>
  </si>
  <si>
    <t>401-58-0770</t>
  </si>
  <si>
    <t>401-58-0771</t>
  </si>
  <si>
    <t>401-58-0772</t>
  </si>
  <si>
    <t>401-58-0773</t>
  </si>
  <si>
    <t>401-58-0774</t>
  </si>
  <si>
    <t>401-58-0775</t>
  </si>
  <si>
    <t>401-58-0776</t>
  </si>
  <si>
    <t>401-58-0777</t>
  </si>
  <si>
    <t>401-58-0778</t>
  </si>
  <si>
    <t>401-58-0779</t>
  </si>
  <si>
    <t>401-58-0780</t>
  </si>
  <si>
    <t>401-58-0781</t>
  </si>
  <si>
    <t>401-58-0782</t>
  </si>
  <si>
    <t>401-58-0783</t>
  </si>
  <si>
    <t>401-58-0784</t>
  </si>
  <si>
    <t>401-58-0785</t>
  </si>
  <si>
    <t>401-58-0786</t>
  </si>
  <si>
    <t>401-58-0787</t>
  </si>
  <si>
    <t>401-58-0788</t>
  </si>
  <si>
    <t>401-58-0789</t>
  </si>
  <si>
    <t>401-58-0790</t>
  </si>
  <si>
    <t>401-58-0791</t>
  </si>
  <si>
    <t>401-58-0792</t>
  </si>
  <si>
    <t>401-58-0793</t>
  </si>
  <si>
    <t>401-58-0794</t>
  </si>
  <si>
    <t>401-58-0795</t>
  </si>
  <si>
    <t>401-58-0796</t>
  </si>
  <si>
    <t>401-58-0797</t>
  </si>
  <si>
    <t>401-58-0798</t>
  </si>
  <si>
    <t>401-58-0799</t>
  </si>
  <si>
    <t>401-58-0800</t>
  </si>
  <si>
    <t>401-58-0801</t>
  </si>
  <si>
    <t>401-58-0802</t>
  </si>
  <si>
    <t>401-58-0803</t>
  </si>
  <si>
    <t>401-58-0804</t>
  </si>
  <si>
    <t>401-58-0805</t>
  </si>
  <si>
    <t>401-58-0806</t>
  </si>
  <si>
    <t>401-58-0807</t>
  </si>
  <si>
    <t>401-58-0808</t>
  </si>
  <si>
    <t>401-58-0809</t>
  </si>
  <si>
    <t>401-58-0810</t>
  </si>
  <si>
    <t>401-58-0811</t>
  </si>
  <si>
    <t>401-58-0812</t>
  </si>
  <si>
    <t>401-58-0813</t>
  </si>
  <si>
    <t>401-58-0814</t>
  </si>
  <si>
    <t>401-58-0815</t>
  </si>
  <si>
    <t>401-58-0816</t>
  </si>
  <si>
    <t>401-58-0817</t>
  </si>
  <si>
    <t>401-58-0818</t>
  </si>
  <si>
    <t>401-58-0819</t>
  </si>
  <si>
    <t>401-58-0820</t>
  </si>
  <si>
    <t>401-58-0821</t>
  </si>
  <si>
    <t>401-58-0822</t>
  </si>
  <si>
    <t>401-58-0823</t>
  </si>
  <si>
    <t>401-58-0824</t>
  </si>
  <si>
    <t>401-58-0825</t>
  </si>
  <si>
    <t>401-58-0826</t>
  </si>
  <si>
    <t>401-58-0827</t>
  </si>
  <si>
    <t>401-58-0828</t>
  </si>
  <si>
    <t>401-58-0829</t>
  </si>
  <si>
    <t>401-58-0830</t>
  </si>
  <si>
    <t>401-58-0831</t>
  </si>
  <si>
    <t>401-58-0832</t>
  </si>
  <si>
    <t>401-58-0833</t>
  </si>
  <si>
    <t>401-58-0834</t>
  </si>
  <si>
    <t>401-58-0835</t>
  </si>
  <si>
    <t>401-58-0836</t>
  </si>
  <si>
    <t>401-58-0837</t>
  </si>
  <si>
    <t>401-58-0838</t>
  </si>
  <si>
    <t>401-58-0839</t>
  </si>
  <si>
    <t>401-58-0840</t>
  </si>
  <si>
    <t>401-58-0841</t>
  </si>
  <si>
    <t>401-58-0842</t>
  </si>
  <si>
    <t>401-58-0843</t>
  </si>
  <si>
    <t>401-58-0844</t>
  </si>
  <si>
    <t>401-58-0845</t>
  </si>
  <si>
    <t>401-58-0846</t>
  </si>
  <si>
    <t>401-58-0847</t>
  </si>
  <si>
    <t>401-58-0848</t>
  </si>
  <si>
    <t>401-58-0849</t>
  </si>
  <si>
    <t>401-58-0850</t>
  </si>
  <si>
    <t>401-58-0851</t>
  </si>
  <si>
    <t>401-58-0852</t>
  </si>
  <si>
    <t>401-58-0853</t>
  </si>
  <si>
    <t>401-58-0854</t>
  </si>
  <si>
    <t>401-58-0855</t>
  </si>
  <si>
    <t>401-58-0856</t>
  </si>
  <si>
    <t>401-58-0857</t>
  </si>
  <si>
    <t>401-58-0858</t>
  </si>
  <si>
    <t>401-58-0859</t>
  </si>
  <si>
    <t>401-58-0860</t>
  </si>
  <si>
    <t>401-58-0861</t>
  </si>
  <si>
    <t>401-58-0862</t>
  </si>
  <si>
    <t>401-58-0863</t>
  </si>
  <si>
    <t>401-58-0864</t>
  </si>
  <si>
    <t>401-58-0875</t>
  </si>
  <si>
    <t>401-58-0876</t>
  </si>
  <si>
    <t>401-58-0877</t>
  </si>
  <si>
    <t>401-58-0878</t>
  </si>
  <si>
    <t>401-58-0879</t>
  </si>
  <si>
    <t>420-58-0014</t>
  </si>
  <si>
    <t>420-58-0015</t>
  </si>
  <si>
    <t>478-58-0002</t>
  </si>
  <si>
    <t>249-58-0002</t>
  </si>
  <si>
    <t>400-58-0098</t>
  </si>
  <si>
    <t>401-58-0880</t>
  </si>
  <si>
    <t>401-58-0881</t>
  </si>
  <si>
    <t>406-58-0071</t>
  </si>
  <si>
    <t>406-58-0072</t>
  </si>
  <si>
    <t>400-58-0099</t>
  </si>
  <si>
    <t>400-58-0100</t>
  </si>
  <si>
    <t>400-58-0101</t>
  </si>
  <si>
    <t>400-58-0102</t>
  </si>
  <si>
    <t>400-58-0103</t>
  </si>
  <si>
    <t>400-58-0104</t>
  </si>
  <si>
    <t>400-58-0105</t>
  </si>
  <si>
    <t>400-58-0106</t>
  </si>
  <si>
    <t>400-58-0108</t>
  </si>
  <si>
    <t>400-58-0109</t>
  </si>
  <si>
    <t>400-58-0110</t>
  </si>
  <si>
    <t>400-58-0111</t>
  </si>
  <si>
    <t>400-58-0112</t>
  </si>
  <si>
    <t>401-58-0882</t>
  </si>
  <si>
    <t>401-58-0883</t>
  </si>
  <si>
    <t>401-58-0884</t>
  </si>
  <si>
    <t>401-58-0885</t>
  </si>
  <si>
    <t>401-58-0886</t>
  </si>
  <si>
    <t>401-58-0887</t>
  </si>
  <si>
    <t>401-58-0888</t>
  </si>
  <si>
    <t>401-58-0889</t>
  </si>
  <si>
    <t>401-58-0890</t>
  </si>
  <si>
    <t>401-58-0891</t>
  </si>
  <si>
    <t>401-58-0892</t>
  </si>
  <si>
    <t>401-58-0893</t>
  </si>
  <si>
    <t>401-58-0894</t>
  </si>
  <si>
    <t>401-58-0895</t>
  </si>
  <si>
    <t>401-58-0896</t>
  </si>
  <si>
    <t>401-58-0897</t>
  </si>
  <si>
    <t>401-58-0898</t>
  </si>
  <si>
    <t>401-58-0899</t>
  </si>
  <si>
    <t>401-58-0900</t>
  </si>
  <si>
    <t>401-58-0901</t>
  </si>
  <si>
    <t>401-58-0902</t>
  </si>
  <si>
    <t>401-58-0903</t>
  </si>
  <si>
    <t>401-58-0904</t>
  </si>
  <si>
    <t>401-58-0905</t>
  </si>
  <si>
    <t>401-58-0906</t>
  </si>
  <si>
    <t>401-58-0907</t>
  </si>
  <si>
    <t>401-58-0908</t>
  </si>
  <si>
    <t>401-58-0909</t>
  </si>
  <si>
    <t>401-58-0910</t>
  </si>
  <si>
    <t>401-58-0911</t>
  </si>
  <si>
    <t>401-58-0912</t>
  </si>
  <si>
    <t>401-58-0913</t>
  </si>
  <si>
    <t>401-58-0914</t>
  </si>
  <si>
    <t>401-58-0915</t>
  </si>
  <si>
    <t>401-58-0916</t>
  </si>
  <si>
    <t>401-58-0917</t>
  </si>
  <si>
    <t>401-58-0918</t>
  </si>
  <si>
    <t>401-58-0919</t>
  </si>
  <si>
    <t>401-58-0920</t>
  </si>
  <si>
    <t>401-58-0921</t>
  </si>
  <si>
    <t>401-58-0922</t>
  </si>
  <si>
    <t>401-58-0923</t>
  </si>
  <si>
    <t>401-58-0924</t>
  </si>
  <si>
    <t>401-58-0925</t>
  </si>
  <si>
    <t>401-58-0106</t>
  </si>
  <si>
    <t>401-58-0926</t>
  </si>
  <si>
    <t>432-60-0022</t>
  </si>
  <si>
    <t>432-60-0023</t>
  </si>
  <si>
    <t>432-60-0024</t>
  </si>
  <si>
    <t>432-60-0025</t>
  </si>
  <si>
    <t>432-60-0026</t>
  </si>
  <si>
    <t>432-60-0027</t>
  </si>
  <si>
    <t>432-60-0028</t>
  </si>
  <si>
    <t>432-60-0029</t>
  </si>
  <si>
    <t>432-60-0030</t>
  </si>
  <si>
    <t>432-60-0031</t>
  </si>
  <si>
    <t>406-60-0073</t>
  </si>
  <si>
    <t>406-60-0074</t>
  </si>
  <si>
    <t>406-60-0075</t>
  </si>
  <si>
    <t>406-60-0076</t>
  </si>
  <si>
    <t>400-60-0099</t>
  </si>
  <si>
    <t>400-60-0100</t>
  </si>
  <si>
    <t>400-60-0101</t>
  </si>
  <si>
    <t>400-60-0102</t>
  </si>
  <si>
    <t>400-60-0103</t>
  </si>
  <si>
    <t>400-60-0104</t>
  </si>
  <si>
    <t>400-60-0105</t>
  </si>
  <si>
    <t>400-60-0106</t>
  </si>
  <si>
    <t>400-60-0107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</si>
  <si>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</si>
  <si>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</si>
  <si>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</si>
  <si>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</si>
  <si>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</si>
  <si>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</si>
  <si>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</si>
  <si>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</si>
  <si>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</si>
  <si>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</si>
  <si>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</si>
  <si>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</si>
  <si>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</si>
  <si>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</si>
  <si>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</si>
  <si>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</si>
  <si>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</si>
  <si>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</si>
  <si>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</si>
  <si>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</si>
  <si>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</si>
  <si>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</si>
  <si>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</si>
  <si>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</si>
  <si>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</si>
  <si>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</si>
  <si>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</si>
  <si>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</si>
  <si>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</si>
  <si>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</si>
  <si>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</si>
  <si>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</si>
  <si>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</si>
  <si>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</si>
  <si>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</si>
  <si>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</si>
  <si>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</si>
  <si>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</si>
  <si>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</si>
  <si>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</si>
  <si>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</si>
  <si>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</si>
  <si>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</si>
  <si>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</si>
  <si>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</si>
  <si>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</si>
  <si>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</si>
  <si>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</si>
  <si>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</si>
  <si>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</si>
  <si>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</si>
  <si>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</si>
  <si>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</si>
  <si>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</si>
  <si>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</si>
  <si>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</si>
  <si>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</si>
  <si>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</si>
  <si>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</si>
  <si>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</si>
  <si>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</si>
  <si>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</si>
  <si>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</si>
  <si>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</si>
  <si>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</si>
  <si>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</si>
  <si>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</si>
  <si>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</si>
  <si>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</si>
  <si>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</si>
  <si>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</si>
  <si>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</si>
  <si>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</si>
  <si>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</si>
  <si>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</si>
  <si>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</si>
  <si>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</si>
  <si>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</si>
  <si>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</si>
  <si>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</si>
  <si>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</si>
  <si>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</si>
  <si>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</si>
  <si>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</si>
  <si>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</si>
  <si>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</si>
  <si>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</si>
  <si>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</si>
  <si>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</si>
  <si>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</si>
  <si>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</si>
  <si>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</si>
  <si>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</si>
  <si>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</si>
  <si>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</si>
  <si>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</si>
  <si>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</si>
  <si>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</si>
  <si>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</si>
  <si>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</si>
  <si>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</si>
  <si>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</si>
  <si>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</si>
  <si>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</si>
  <si>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</si>
  <si>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</si>
  <si>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</si>
  <si>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</si>
  <si>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</si>
  <si>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</si>
  <si>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</si>
  <si>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</si>
  <si>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</si>
  <si>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</si>
  <si>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</si>
  <si>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</si>
  <si>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</si>
  <si>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</si>
  <si>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</si>
  <si>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</si>
  <si>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</si>
  <si>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</si>
  <si>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</si>
  <si>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</si>
  <si>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</si>
  <si>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</si>
  <si>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</si>
  <si>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</si>
  <si>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</si>
  <si>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</si>
  <si>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</si>
  <si>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</si>
  <si>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</si>
  <si>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</si>
  <si>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</si>
  <si>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</si>
  <si>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</si>
  <si>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</si>
  <si>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</si>
  <si>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</si>
  <si>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</si>
  <si>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</si>
  <si>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</si>
  <si>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</si>
  <si>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</si>
  <si>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</si>
  <si>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</si>
  <si>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</si>
  <si>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</si>
  <si>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</si>
  <si>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</si>
  <si>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</si>
  <si>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</si>
  <si>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</si>
  <si>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</si>
  <si>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</si>
  <si>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</si>
  <si>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</si>
  <si>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</si>
  <si>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</si>
  <si>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</si>
  <si>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</si>
  <si>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</si>
  <si>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</si>
  <si>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</si>
  <si>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</si>
  <si>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</si>
  <si>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</si>
  <si>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</si>
  <si>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</si>
  <si>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</si>
  <si>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</si>
  <si>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</si>
  <si>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</si>
  <si>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</si>
  <si>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</si>
  <si>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</si>
  <si>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</si>
  <si>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</si>
  <si>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</si>
  <si>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</si>
  <si>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</si>
  <si>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</si>
  <si>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</si>
  <si>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</si>
  <si>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</si>
  <si>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</si>
  <si>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</si>
  <si>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</si>
  <si>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</si>
  <si>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</si>
  <si>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</si>
  <si>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</si>
  <si>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</si>
  <si>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</si>
  <si>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</si>
  <si>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</si>
  <si>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</si>
  <si>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</si>
  <si>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</si>
  <si>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</si>
  <si>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</si>
  <si>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</si>
  <si>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</si>
  <si>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</si>
  <si>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</si>
  <si>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</si>
  <si>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</si>
  <si>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</si>
  <si>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</si>
  <si>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</si>
  <si>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</si>
  <si>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</si>
  <si>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</si>
  <si>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</si>
  <si>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</si>
  <si>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</si>
  <si>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</si>
  <si>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</si>
  <si>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</si>
  <si>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</si>
  <si>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</si>
  <si>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</si>
  <si>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</si>
  <si>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</si>
  <si>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</si>
  <si>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</si>
  <si>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</si>
  <si>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</si>
  <si>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</si>
  <si>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</si>
  <si>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</si>
  <si>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</si>
  <si>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</si>
  <si>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</si>
  <si>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</si>
  <si>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</si>
  <si>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</si>
  <si>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</si>
  <si>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</si>
  <si>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</si>
  <si>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</si>
  <si>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</si>
  <si>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</si>
  <si>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</si>
  <si>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</si>
  <si>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</si>
  <si>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</si>
  <si>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</si>
  <si>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</si>
  <si>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</si>
  <si>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</si>
  <si>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</si>
  <si>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</si>
  <si>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</si>
  <si>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</si>
  <si>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</si>
  <si>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</si>
  <si>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</si>
  <si>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</si>
  <si>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</si>
  <si>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</si>
  <si>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</si>
  <si>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</si>
  <si>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</si>
  <si>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</si>
  <si>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</si>
  <si>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</si>
  <si>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</si>
  <si>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</si>
  <si>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</si>
  <si>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</si>
  <si>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</si>
  <si>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</si>
  <si>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</si>
  <si>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</si>
  <si>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</si>
  <si>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</si>
  <si>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</si>
  <si>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</si>
  <si>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</si>
  <si>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</si>
  <si>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</si>
  <si>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</si>
  <si>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</si>
  <si>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</si>
  <si>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</si>
  <si>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</si>
  <si>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</si>
  <si>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</si>
  <si>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</si>
  <si>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</si>
  <si>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</si>
  <si>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</si>
  <si>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</si>
  <si>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</si>
  <si>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</si>
  <si>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</si>
  <si>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</si>
  <si>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</si>
  <si>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</si>
  <si>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</si>
  <si>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</si>
  <si>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</si>
  <si>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</si>
  <si>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</si>
  <si>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</si>
  <si>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</si>
  <si>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</si>
  <si>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</si>
  <si>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</si>
  <si>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</si>
  <si>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</si>
  <si>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</si>
  <si>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</si>
  <si>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</si>
  <si>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</si>
  <si>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</si>
  <si>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</si>
  <si>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</si>
  <si>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</si>
  <si>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</si>
  <si>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</si>
  <si>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</si>
  <si>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</si>
  <si>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</si>
  <si>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</si>
  <si>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</si>
  <si>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</si>
  <si>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</si>
  <si>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</si>
  <si>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</si>
  <si>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</si>
  <si>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</si>
  <si>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</si>
  <si>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</si>
  <si>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</si>
  <si>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</si>
  <si>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</si>
  <si>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</si>
  <si>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</si>
  <si>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</si>
  <si>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</si>
  <si>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</si>
  <si>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</si>
  <si>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</si>
  <si>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</si>
  <si>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</si>
  <si>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</si>
  <si>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</si>
  <si>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</si>
  <si>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</si>
  <si>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</si>
  <si>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</si>
  <si>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</si>
  <si>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</si>
  <si>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</si>
  <si>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</si>
  <si>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</si>
  <si>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</si>
  <si>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</si>
  <si>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</si>
  <si>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</si>
  <si>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</si>
  <si>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</si>
  <si>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</si>
  <si>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</si>
  <si>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</si>
  <si>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</si>
  <si>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</si>
  <si>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</si>
  <si>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</si>
  <si>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</si>
  <si>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</si>
  <si>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</si>
  <si>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</si>
  <si>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</si>
  <si>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</si>
  <si>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</si>
  <si>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</si>
  <si>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</si>
  <si>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</si>
  <si>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</si>
  <si>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</si>
  <si>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</si>
  <si>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</si>
  <si>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</si>
  <si>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</si>
  <si>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</si>
  <si>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</si>
  <si>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</si>
  <si>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</si>
  <si>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</si>
  <si>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</si>
  <si>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</si>
  <si>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</si>
  <si>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</si>
  <si>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</si>
  <si>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</si>
  <si>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</si>
  <si>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</si>
  <si>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</si>
  <si>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</si>
  <si>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</si>
  <si>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</si>
  <si>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</si>
  <si>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</si>
  <si>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</si>
  <si>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</si>
  <si>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</si>
  <si>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</si>
  <si>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</si>
  <si>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</si>
  <si>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</si>
  <si>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</si>
  <si>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</si>
  <si>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</si>
  <si>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</si>
  <si>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</si>
  <si>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</si>
  <si>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</si>
  <si>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</si>
  <si>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</si>
  <si>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</si>
  <si>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</si>
  <si>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</si>
  <si>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</si>
  <si>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</si>
  <si>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</si>
  <si>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</si>
  <si>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</si>
  <si>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</si>
  <si>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</si>
  <si>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</si>
  <si>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</si>
  <si>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</si>
  <si>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</si>
  <si>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</si>
  <si>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</si>
  <si>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</si>
  <si>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</si>
  <si>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</si>
  <si>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</si>
  <si>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</si>
  <si>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</si>
  <si>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</si>
  <si>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</si>
  <si>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</si>
  <si>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</si>
  <si>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</si>
  <si>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</si>
  <si>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</si>
  <si>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</si>
  <si>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</si>
  <si>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</si>
  <si>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</si>
  <si>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</si>
  <si>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</si>
  <si>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</si>
  <si>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</si>
  <si>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</si>
  <si>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</si>
  <si>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</si>
  <si>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</si>
  <si>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</si>
  <si>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</si>
  <si>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</si>
  <si>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</si>
  <si>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</si>
  <si>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</si>
  <si>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</si>
  <si>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</si>
  <si>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</si>
  <si>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</si>
  <si>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</si>
  <si>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</si>
  <si>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</si>
  <si>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</si>
  <si>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</si>
  <si>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</si>
  <si>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</si>
  <si>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</si>
  <si>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</si>
  <si>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</si>
  <si>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</si>
  <si>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</si>
  <si>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</si>
  <si>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</si>
  <si>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</si>
  <si>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</si>
  <si>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</si>
  <si>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</si>
  <si>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</si>
  <si>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</si>
  <si>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</si>
  <si>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</si>
  <si>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</si>
  <si>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</si>
  <si>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</si>
  <si>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</si>
  <si>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</si>
  <si>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</si>
  <si>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</si>
  <si>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</si>
  <si>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</si>
  <si>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</si>
  <si>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</si>
  <si>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</si>
  <si>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</si>
  <si>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</si>
  <si>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</si>
  <si>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</si>
  <si>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</si>
  <si>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</si>
  <si>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</si>
  <si>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</si>
  <si>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</si>
  <si>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</si>
  <si>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</si>
  <si>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</si>
  <si>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</si>
  <si>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</si>
  <si>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</si>
  <si>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</si>
  <si>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</si>
  <si>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</si>
  <si>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</si>
  <si>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</si>
  <si>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</si>
  <si>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</si>
  <si>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</si>
  <si>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</si>
  <si>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</si>
  <si>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</si>
  <si>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</si>
  <si>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</si>
  <si>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</si>
  <si>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</si>
  <si>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</si>
  <si>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</si>
  <si>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</si>
  <si>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</si>
  <si>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</si>
  <si>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</si>
  <si>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</si>
  <si>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</si>
  <si>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</si>
  <si>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</si>
  <si>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</si>
  <si>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</si>
  <si>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</si>
  <si>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</si>
  <si>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</si>
  <si>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</si>
  <si>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</si>
  <si>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</si>
  <si>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</si>
  <si>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</si>
  <si>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</si>
  <si>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</si>
  <si>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</si>
  <si>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</si>
  <si>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</si>
  <si>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</si>
  <si>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</si>
  <si>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</si>
  <si>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</si>
  <si>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</si>
  <si>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</si>
  <si>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</si>
  <si>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</si>
  <si>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</si>
  <si>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</si>
  <si>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</si>
  <si>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</si>
  <si>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</si>
  <si>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</si>
  <si>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</si>
  <si>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</si>
  <si>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</si>
  <si>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</si>
  <si>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</si>
  <si>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</si>
  <si>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</si>
  <si>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</si>
  <si>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</si>
  <si>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</si>
  <si>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</si>
  <si>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</si>
  <si>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</si>
  <si>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</si>
  <si>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</si>
  <si>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</si>
  <si>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</si>
  <si>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</si>
  <si>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</si>
  <si>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</si>
  <si>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</si>
  <si>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</si>
  <si>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</si>
  <si>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</si>
  <si>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</si>
  <si>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</si>
  <si>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</si>
  <si>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</si>
  <si>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</si>
  <si>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</si>
  <si>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</si>
  <si>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</si>
  <si>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</si>
  <si>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</si>
  <si>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</si>
  <si>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</si>
  <si>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</si>
  <si>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</si>
  <si>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</si>
  <si>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</si>
  <si>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</si>
  <si>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</si>
  <si>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</si>
  <si>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</si>
  <si>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</si>
  <si>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</si>
  <si>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</si>
  <si>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</si>
  <si>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</si>
  <si>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</si>
  <si>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</si>
  <si>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</si>
  <si>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</si>
  <si>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</si>
  <si>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</si>
  <si>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</si>
  <si>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</si>
  <si>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</si>
  <si>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</si>
  <si>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</si>
  <si>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</si>
  <si>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</si>
  <si>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</si>
  <si>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</si>
  <si>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</si>
  <si>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</si>
  <si>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</si>
  <si>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</si>
  <si>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</si>
  <si>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</si>
  <si>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</si>
  <si>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</si>
  <si>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</si>
  <si>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</si>
  <si>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</si>
  <si>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</si>
  <si>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</si>
  <si>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</si>
  <si>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</si>
  <si>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</si>
  <si>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</si>
  <si>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</si>
  <si>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</si>
  <si>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</si>
  <si>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</si>
  <si>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</si>
  <si>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</si>
  <si>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</si>
  <si>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</si>
  <si>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</si>
  <si>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</si>
  <si>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</si>
  <si>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</si>
  <si>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</si>
  <si>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</si>
  <si>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</si>
  <si>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</si>
  <si>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</si>
  <si>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</si>
  <si>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</si>
  <si>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</si>
  <si>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</si>
  <si>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</si>
  <si>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</si>
  <si>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</si>
  <si>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</si>
  <si>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</si>
  <si>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</si>
  <si>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</si>
  <si>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</si>
  <si>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</si>
  <si>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</si>
  <si>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</si>
  <si>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</si>
  <si>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</si>
  <si>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</si>
  <si>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</si>
  <si>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</si>
  <si>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</si>
  <si>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</si>
  <si>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</si>
  <si>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</si>
  <si>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</si>
  <si>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</si>
  <si>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</si>
  <si>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</si>
  <si>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</si>
  <si>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</si>
  <si>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</si>
  <si>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</si>
  <si>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</si>
  <si>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</si>
  <si>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</si>
  <si>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</si>
  <si>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</si>
  <si>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</si>
  <si>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</si>
  <si>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</si>
  <si>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</si>
  <si>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</si>
  <si>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</si>
  <si>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</si>
  <si>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</si>
  <si>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</si>
  <si>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</si>
  <si>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</si>
  <si>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</si>
  <si>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</si>
  <si>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</si>
  <si>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</si>
  <si>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</si>
  <si>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</si>
  <si>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</si>
  <si>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</si>
  <si>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</si>
  <si>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</si>
  <si>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</si>
  <si>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</si>
  <si>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</si>
  <si>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</si>
  <si>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</si>
  <si>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</si>
  <si>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</si>
  <si>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</si>
  <si>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</si>
  <si>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</si>
  <si>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</si>
  <si>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</si>
  <si>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</si>
  <si>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</si>
  <si>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</si>
  <si>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</si>
  <si>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</si>
  <si>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</si>
  <si>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</si>
  <si>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</si>
  <si>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</si>
  <si>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</si>
  <si>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</si>
  <si>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</si>
  <si>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</si>
  <si>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</si>
  <si>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</si>
  <si>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</si>
  <si>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</si>
  <si>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</si>
  <si>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</si>
  <si>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</si>
  <si>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</si>
  <si>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</si>
  <si>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</si>
  <si>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</si>
  <si>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</si>
  <si>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</si>
  <si>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</si>
  <si>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</si>
  <si>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</si>
  <si>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</si>
  <si>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</si>
  <si>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</si>
  <si>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</si>
  <si>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</si>
  <si>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</si>
  <si>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</si>
  <si>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</si>
  <si>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</si>
  <si>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</si>
  <si>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</si>
  <si>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</si>
  <si>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</si>
  <si>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</si>
  <si>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</si>
  <si>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</si>
  <si>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</si>
  <si>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</si>
  <si>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</si>
  <si>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</si>
  <si>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</si>
  <si>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</si>
  <si>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</si>
  <si>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</si>
  <si>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</si>
  <si>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</si>
  <si>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</si>
  <si>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</si>
  <si>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</si>
  <si>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</si>
  <si>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</si>
  <si>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</si>
  <si>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</si>
  <si>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</si>
  <si>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</si>
  <si>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</si>
  <si>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</si>
  <si>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</si>
  <si>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</si>
  <si>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</si>
  <si>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</si>
  <si>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</si>
  <si>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</si>
  <si>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</si>
  <si>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</si>
  <si>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</si>
  <si>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</si>
  <si>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</si>
  <si>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</si>
  <si>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</si>
  <si>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</si>
  <si>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</si>
  <si>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</si>
  <si>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</si>
  <si>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</si>
  <si>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</si>
  <si>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</si>
  <si>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</si>
  <si>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</si>
  <si>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</si>
  <si>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</si>
  <si>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</si>
  <si>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</si>
  <si>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</si>
  <si>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</si>
  <si>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</si>
  <si>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</si>
  <si>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</si>
  <si>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</si>
  <si>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</si>
  <si>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</si>
  <si>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</si>
  <si>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</si>
  <si>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</si>
  <si>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</si>
  <si>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</si>
  <si>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</si>
  <si>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</si>
  <si>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</si>
  <si>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</si>
  <si>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</si>
  <si>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</si>
  <si>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</si>
  <si>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</si>
  <si>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</si>
  <si>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</si>
  <si>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</si>
  <si>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</si>
  <si>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</si>
  <si>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</si>
  <si>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</si>
  <si>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</si>
  <si>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</si>
  <si>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</si>
  <si>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</si>
  <si>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</si>
  <si>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</si>
  <si>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</si>
  <si>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</si>
  <si>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</si>
  <si>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</si>
  <si>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</si>
  <si>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</si>
  <si>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</si>
  <si>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</si>
  <si>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</si>
  <si>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</si>
  <si>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</si>
  <si>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</si>
  <si>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</si>
  <si>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</si>
  <si>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</si>
  <si>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</si>
  <si>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</si>
  <si>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</si>
  <si>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</si>
  <si>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</si>
  <si>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</si>
  <si>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</si>
  <si>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</si>
  <si>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</si>
  <si>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</si>
  <si>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</si>
  <si>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</si>
  <si>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</si>
  <si>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</si>
  <si>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</si>
  <si>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</si>
  <si>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</si>
  <si>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</si>
  <si>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</si>
  <si>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</si>
  <si>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</si>
  <si>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</si>
  <si>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</si>
  <si>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</si>
  <si>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</si>
  <si>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</si>
  <si>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</si>
  <si>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</si>
  <si>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</si>
  <si>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</si>
  <si>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</si>
  <si>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</si>
  <si>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</si>
  <si>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เครื่องพิมพ์ดีด</t>
  </si>
  <si>
    <t>เครื่องบันทึกเงินสด</t>
  </si>
  <si>
    <t>เครื่องอัดสำเนา</t>
  </si>
  <si>
    <t>โต๊ะต่างๆ</t>
  </si>
  <si>
    <t>เก้าอี้ต่างๆ</t>
  </si>
  <si>
    <t>ตู้ต่างๆ</t>
  </si>
  <si>
    <t>เครื่องปรับอากาศ</t>
  </si>
  <si>
    <t>เครื่องโทรภาพหรือโทรสาร</t>
  </si>
  <si>
    <t>อื่นๆ</t>
  </si>
  <si>
    <t>เครื่องถ่ายเอกสาร</t>
  </si>
  <si>
    <t>แท่นอ่านหนังสือ</t>
  </si>
  <si>
    <t>พัดลม รวมถึงพัดลมระบายอากาศ</t>
  </si>
  <si>
    <t>เครื่องคำนวณเลขไฟฟ้า</t>
  </si>
  <si>
    <t>โต๊ะไม้ทำงานระดับ3-6</t>
  </si>
  <si>
    <t>โต๊ะไม้ทำงานระดับ1-2</t>
  </si>
  <si>
    <t>เก้าอี้พลาสติกสีน้ำเงิน</t>
  </si>
  <si>
    <t>โต๊ะไม้ทำงานระดับ10-11</t>
  </si>
  <si>
    <t>เก้าอี้บุนวม</t>
  </si>
  <si>
    <t>ตู้เหล็กเก็บเอกสาร2บาน</t>
  </si>
  <si>
    <t>ตู้เหล็กเก็บเอกสารชนิด15ลิ้นชัก</t>
  </si>
  <si>
    <t>ตู้เหล็กเก็บเอกสาร4ลิ้นชัก</t>
  </si>
  <si>
    <t>เก้าอี้บุนวมล้อเลื่อน</t>
  </si>
  <si>
    <t>โต๊ะวางเครื่องพิมพ์ดีด</t>
  </si>
  <si>
    <t>ตู้นิรภัย</t>
  </si>
  <si>
    <t>โต๊ะหมู่บูชา</t>
  </si>
  <si>
    <t>เก้าอี้ขาเหล็กและมีพนังพิงโพลีฯ</t>
  </si>
  <si>
    <t>โต๊ะประชุมขนาด12คน</t>
  </si>
  <si>
    <t>เก้าอี้</t>
  </si>
  <si>
    <t>โต๊ะเอนกประสงค์</t>
  </si>
  <si>
    <t>โต๊ะวางเครื่องคอมพิวเตอร์</t>
  </si>
  <si>
    <t>เก้าอี้แบบมีล้อเลื่อนปรับได้</t>
  </si>
  <si>
    <t>เครื่องปรับอากาศชนิดแขวน</t>
  </si>
  <si>
    <t>โต๊ะวางคอมพิวเตอร์</t>
  </si>
  <si>
    <t>เครื่องโทรสาร</t>
  </si>
  <si>
    <t>ตู้เก็บเอกสารชนิดบานกระจกเลื่อน</t>
  </si>
  <si>
    <t>พระบรมฉายาลักษณ์พร้อมฐาน</t>
  </si>
  <si>
    <t>เก้าอี้นั่งคอย</t>
  </si>
  <si>
    <t>ตู้เหล็กชนิด2บาน</t>
  </si>
  <si>
    <t>เก้าอี้บุนวมสีดำระดับ7-9</t>
  </si>
  <si>
    <t>ชุดรับแขก</t>
  </si>
  <si>
    <t>โต๊ะไม้ทำงานระดับ3-9</t>
  </si>
  <si>
    <t>เก้าอี้พลาสติก</t>
  </si>
  <si>
    <t>พัดลมอุตสาหกรรม</t>
  </si>
  <si>
    <t>โต๊ะอาหาร</t>
  </si>
  <si>
    <t>ชั้นวางของ</t>
  </si>
  <si>
    <t>ชั้นวางกระเป๋า</t>
  </si>
  <si>
    <t>ชั้นวางรองเท้า</t>
  </si>
  <si>
    <t>พัดลมติดผนัง</t>
  </si>
  <si>
    <t>ชั้นวางแฟ้ม</t>
  </si>
  <si>
    <t>เก้าอี้นั่งปฎิบัติงาน</t>
  </si>
  <si>
    <t>โต๊ะทำงานพร้อมเก้าอี้</t>
  </si>
  <si>
    <t>ตู้เหล็กบานทึบ4ฟุต</t>
  </si>
  <si>
    <t>ตู้เหล็กรวม1บาน</t>
  </si>
  <si>
    <t>ตู้เก็บเอกสารชนิดบานกระจก4ฟุต</t>
  </si>
  <si>
    <t>ชั้นเหล็กวางแฟ้ม4ชั้น</t>
  </si>
  <si>
    <t>เครื่องปรับอากาศติดผนัง</t>
  </si>
  <si>
    <t>โต๊ะประชุม</t>
  </si>
  <si>
    <t>โต๊ะประชุมโค้ง</t>
  </si>
  <si>
    <t>โต๊ะเข้ามุม</t>
  </si>
  <si>
    <t>โต๊ะกลางวางโปรแจคเตอร์</t>
  </si>
  <si>
    <t>เก้าอี้เบาะพนักพิง</t>
  </si>
  <si>
    <t>เก้าอี้ประชุม</t>
  </si>
  <si>
    <t>โต๊ะพับโอเมก้า(5)</t>
  </si>
  <si>
    <t>งานบริหารทั่วไป</t>
  </si>
  <si>
    <t>งานบริหารทั่วไปเกี่ยวกับเคหะและชุมชน</t>
  </si>
  <si>
    <t>งานบริหารทั่วไปเกี่ยวกับการศึกษา</t>
  </si>
  <si>
    <t>งานบริหารทั่วไปเกี่ยวกับสร้างความเข้มแข็งของชุมชน</t>
  </si>
  <si>
    <t>416-42-0001</t>
  </si>
  <si>
    <t>416-42-0002</t>
  </si>
  <si>
    <t>416-42-0003</t>
  </si>
  <si>
    <t>416-42-0004</t>
  </si>
  <si>
    <t>416-49-0026</t>
  </si>
  <si>
    <t>416-49-0025</t>
  </si>
  <si>
    <t>416-50-0028</t>
  </si>
  <si>
    <t>416-50-0030</t>
  </si>
  <si>
    <t>416-50-0031</t>
  </si>
  <si>
    <t>416-50-0032</t>
  </si>
  <si>
    <t>416-50-0034</t>
  </si>
  <si>
    <t>416-50-0035</t>
  </si>
  <si>
    <t>416-50-0036</t>
  </si>
  <si>
    <t>416-51-0037</t>
  </si>
  <si>
    <t>416-51-0038</t>
  </si>
  <si>
    <t>416-51-0039</t>
  </si>
  <si>
    <t>416-50-0038</t>
  </si>
  <si>
    <t>416-10-0035</t>
  </si>
  <si>
    <t>416-52-0041</t>
  </si>
  <si>
    <t>416-53-0042</t>
  </si>
  <si>
    <t>416-53-0043</t>
  </si>
  <si>
    <t>416-53-0044</t>
  </si>
  <si>
    <t>416-54-0045</t>
  </si>
  <si>
    <t>416-54-0046</t>
  </si>
  <si>
    <t>416-54-0047</t>
  </si>
  <si>
    <t>416-54-0048</t>
  </si>
  <si>
    <t>416-54-0049</t>
  </si>
  <si>
    <t>416-55-0052</t>
  </si>
  <si>
    <t>416-55-0053</t>
  </si>
  <si>
    <t>416-55-0054</t>
  </si>
  <si>
    <t>416-55-0055</t>
  </si>
  <si>
    <t>416-56-0056</t>
  </si>
  <si>
    <t>416-56-0053</t>
  </si>
  <si>
    <t>416-56-0059</t>
  </si>
  <si>
    <t>416-58-0060</t>
  </si>
  <si>
    <t>416-58-0061</t>
  </si>
  <si>
    <t>416-58-0062</t>
  </si>
  <si>
    <t>416-58-0063</t>
  </si>
  <si>
    <t>416-59-0064</t>
  </si>
  <si>
    <t>416-59-0065</t>
  </si>
  <si>
    <t>416-59-0066</t>
  </si>
  <si>
    <t>416-59-0067</t>
  </si>
  <si>
    <t>416-59-0068</t>
  </si>
  <si>
    <t>416-60-0069</t>
  </si>
  <si>
    <t>416-60-0070</t>
  </si>
  <si>
    <t>เครื่องคอมพิวเตอร์</t>
  </si>
  <si>
    <t>การ์ดฆ่าไวรัส</t>
  </si>
  <si>
    <t>เครื่องปริ้นเตอร์</t>
  </si>
  <si>
    <t>เครื่องสำรองไฟ</t>
  </si>
  <si>
    <t>เครื่องUPS</t>
  </si>
  <si>
    <t>เครื่องคอมพิวเตอร์แบบพกพา</t>
  </si>
  <si>
    <t>เครื่องคอมพิวเตอร์พร้อมอุปกรณ์</t>
  </si>
  <si>
    <t>จอคอมพิวเตอร์</t>
  </si>
  <si>
    <t>เครื่องพิมพ์แบบฉีดหมึก</t>
  </si>
  <si>
    <t>จอภาพLCD</t>
  </si>
  <si>
    <t>เครื่องคอมพิวเตอร์แบบตั้งโต๊ะ</t>
  </si>
  <si>
    <t>เครื่องพิมพ์แบบเลเซอร์</t>
  </si>
  <si>
    <t>งานบริหารทั่วไปเกี่ยวกับอุตสาหกรรมและการโยธา</t>
  </si>
  <si>
    <t>งานสวัสดิการสังคมและสังคมสงเคราะห์</t>
  </si>
  <si>
    <t>รวมครุภัณฑ์คอมพิวเตอร์</t>
  </si>
  <si>
    <t>079-49-0001</t>
  </si>
  <si>
    <t>078-49-0001</t>
  </si>
  <si>
    <t>078-49-0002</t>
  </si>
  <si>
    <t>077-49-0002</t>
  </si>
  <si>
    <t>145-51-0001</t>
  </si>
  <si>
    <t>145-51-0002</t>
  </si>
  <si>
    <t>096-52-0001</t>
  </si>
  <si>
    <t>ครุภัณฑ์สำรวจ</t>
  </si>
  <si>
    <t>กล้องวัดมุม</t>
  </si>
  <si>
    <t>เครื่องระดับ</t>
  </si>
  <si>
    <t>ไม้สตาฟฟ์</t>
  </si>
  <si>
    <t>เทปวัดระยะ</t>
  </si>
  <si>
    <t>กล้องวัดมุม/ชนิดอ่านค่ามุม</t>
  </si>
  <si>
    <t>กล้องระดับอัตโนมัติ</t>
  </si>
  <si>
    <t>ไม้สต๊าฟอลูมิเนียม</t>
  </si>
  <si>
    <t>เทปวัดระยะไฟเบอร์</t>
  </si>
  <si>
    <t>ป้ายไฟหยุดตรวจ</t>
  </si>
  <si>
    <t>เครื่องหาพิกัด GPS</t>
  </si>
  <si>
    <t>รวมครุภัณฑ์สำรวจ</t>
  </si>
  <si>
    <t>461-39-0001</t>
  </si>
  <si>
    <t>602-51-0001</t>
  </si>
  <si>
    <t>453-56-0001</t>
  </si>
  <si>
    <t>453-56-0002</t>
  </si>
  <si>
    <t>453-56-0003</t>
  </si>
  <si>
    <t>462-56-0003</t>
  </si>
  <si>
    <t>458-56-0005</t>
  </si>
  <si>
    <t>464-60-0001</t>
  </si>
  <si>
    <t>464-60-0002</t>
  </si>
  <si>
    <t>462-39-0001</t>
  </si>
  <si>
    <t>459-39-0001</t>
  </si>
  <si>
    <t>459-39-0002</t>
  </si>
  <si>
    <t>461-39-0002</t>
  </si>
  <si>
    <t>457-39-0002</t>
  </si>
  <si>
    <t>462-51-0002</t>
  </si>
  <si>
    <t>459-51-0003</t>
  </si>
  <si>
    <t>459-51-0004</t>
  </si>
  <si>
    <t>458-51-0003</t>
  </si>
  <si>
    <t>458-51-0004</t>
  </si>
  <si>
    <t>458-51-0005</t>
  </si>
  <si>
    <t>วิทยุ ,เทป</t>
  </si>
  <si>
    <t>เครื่องเล่นซีดี, ดีวีดี</t>
  </si>
  <si>
    <t>เครื่องขยายเสียง</t>
  </si>
  <si>
    <t>วิทยุเทป</t>
  </si>
  <si>
    <t>ไฟกระพริบ</t>
  </si>
  <si>
    <t>ไมโครโฟน</t>
  </si>
  <si>
    <t>เครื่องขยายเสียงพร้อมอุปกรณ์</t>
  </si>
  <si>
    <t>ตู้ลำโพงชนิดกรวยกระดาษ</t>
  </si>
  <si>
    <t>ขาตั้งไมโคโฟน</t>
  </si>
  <si>
    <t>ตู้ลำโพง</t>
  </si>
  <si>
    <t>รวมครุภัณฑ์ไฟฟ้าและวิทยุ</t>
  </si>
  <si>
    <t>001-48-0001</t>
  </si>
  <si>
    <t>003-53-0001</t>
  </si>
  <si>
    <t>ครุภัณฑ์ยานพาหนะและขนส่ง</t>
  </si>
  <si>
    <t>เครื่องยนต์</t>
  </si>
  <si>
    <t>รถบรรทุก</t>
  </si>
  <si>
    <t>รวมครุภัณฑ์ยานพาหนะและขนส่ง</t>
  </si>
  <si>
    <t>054-44-0001</t>
  </si>
  <si>
    <t>054-49-0002</t>
  </si>
  <si>
    <t>054-53-0003</t>
  </si>
  <si>
    <t>054-60-0004</t>
  </si>
  <si>
    <t>ครุภัณฑ์การเกษตร</t>
  </si>
  <si>
    <t>รวมครุภัณฑ์การเกษตร</t>
  </si>
  <si>
    <t>เครื่องพ่นหมอกควัน</t>
  </si>
  <si>
    <t>งานบริการสาธารณสุขและงานสาธารณสุขอื่น</t>
  </si>
  <si>
    <t>053-49-0001</t>
  </si>
  <si>
    <t>053-49-0002</t>
  </si>
  <si>
    <t>053-49-0003</t>
  </si>
  <si>
    <t>087-49-0001</t>
  </si>
  <si>
    <t>094-51-0001</t>
  </si>
  <si>
    <t>092-51-0001</t>
  </si>
  <si>
    <t>095-51-0001</t>
  </si>
  <si>
    <t>ครุภัณฑ์ก่อสร้าง</t>
  </si>
  <si>
    <t>รวมครุภัณฑ์ก่อสร้าง</t>
  </si>
  <si>
    <t>เครื่องเชื่อมโลหะ</t>
  </si>
  <si>
    <t>แม่แบบถาวรชนิดเหล็กสำหรับหล่อคอนกรีต</t>
  </si>
  <si>
    <t>เหล็กกระทุ้งเหล็ก</t>
  </si>
  <si>
    <t>เครื่องเจีย/ตัด</t>
  </si>
  <si>
    <t>ตู้เชื่อมไฟฟ้า</t>
  </si>
  <si>
    <t>เครื่องตัดไฟเบอร์</t>
  </si>
  <si>
    <t>472-50-0001</t>
  </si>
  <si>
    <t>472-50-0002</t>
  </si>
  <si>
    <t>472-50-0003</t>
  </si>
  <si>
    <t>472-50-0004</t>
  </si>
  <si>
    <t>472-50-0005</t>
  </si>
  <si>
    <t>472-50-0006</t>
  </si>
  <si>
    <t>472-50-0007</t>
  </si>
  <si>
    <t>472-50-0008</t>
  </si>
  <si>
    <t>472-50-0009</t>
  </si>
  <si>
    <t>472-50-0010</t>
  </si>
  <si>
    <t>472-50-0011</t>
  </si>
  <si>
    <t>472-50-0012</t>
  </si>
  <si>
    <t>472-50-0013</t>
  </si>
  <si>
    <t>472-50-0014</t>
  </si>
  <si>
    <t>472-50-0015</t>
  </si>
  <si>
    <t>472-50-0016</t>
  </si>
  <si>
    <t>474-57-0001</t>
  </si>
  <si>
    <t>474-57-0002</t>
  </si>
  <si>
    <t>474-59-0004</t>
  </si>
  <si>
    <t>474-59-0005</t>
  </si>
  <si>
    <t>474-59-0006</t>
  </si>
  <si>
    <t>113-59-0002</t>
  </si>
  <si>
    <t>112-59-0001</t>
  </si>
  <si>
    <t>ครุภัณฑ์เครื่องดับเพลิง</t>
  </si>
  <si>
    <t>ถังดับเพลิงแบบมือ</t>
  </si>
  <si>
    <t>สายส่งน้ำดับเพลิง</t>
  </si>
  <si>
    <t>ข้อต่อทางแยกทางส่งน้ำดับเพลิง</t>
  </si>
  <si>
    <t>หัวฉีดแบบด้ามปืน</t>
  </si>
  <si>
    <t>ไฟไซเรน</t>
  </si>
  <si>
    <t>รวมครุภัณฑ์เครื่องดับเพลิง</t>
  </si>
  <si>
    <t>ครุภัณฑ์งานบ้านงานครัว</t>
  </si>
  <si>
    <t>รวมครุภัณฑ์งานบ้านงานครัว</t>
  </si>
  <si>
    <t>703-42-0001</t>
  </si>
  <si>
    <t>103-45-0001</t>
  </si>
  <si>
    <t>437-45-0001</t>
  </si>
  <si>
    <t>442-45-0001</t>
  </si>
  <si>
    <t>442-52-0002</t>
  </si>
  <si>
    <t>442-52-0003</t>
  </si>
  <si>
    <t>439-54-0002</t>
  </si>
  <si>
    <t>711-56-0001</t>
  </si>
  <si>
    <t>ตู้เย็น ตู้แช่อาหาร</t>
  </si>
  <si>
    <t>เครื่องตัดหญ้า</t>
  </si>
  <si>
    <t>เครื่องทำน้ำเย็น</t>
  </si>
  <si>
    <t>ตู้เย็น</t>
  </si>
  <si>
    <t>ถังเก็บน้ำฝนคสล.</t>
  </si>
  <si>
    <t>ถังเก็บน้ำฝนอาบสังกะสี</t>
  </si>
  <si>
    <t>ถังต้มน้ำไฟฟ้า</t>
  </si>
  <si>
    <t>456-42-0001</t>
  </si>
  <si>
    <t>079-40-0001</t>
  </si>
  <si>
    <t>079-40-0002</t>
  </si>
  <si>
    <t>600-51-0001</t>
  </si>
  <si>
    <t>601-51-0001</t>
  </si>
  <si>
    <t>079-56-0002</t>
  </si>
  <si>
    <t>601-58-0002</t>
  </si>
  <si>
    <t>ครุภัณฑ์โฆษณาและเผยแพร่</t>
  </si>
  <si>
    <t>เครื่องรับโทรทัศน์</t>
  </si>
  <si>
    <t>กล้องถ่ายภาพนิ่งระบบดิจิตอล</t>
  </si>
  <si>
    <t>จอรับภาพ</t>
  </si>
  <si>
    <t>เครื่องฉายภาพจากสัญญาณวิดีโอ</t>
  </si>
  <si>
    <t>เครื่องมัลติมีเดียโปรเจกเตอร์</t>
  </si>
  <si>
    <t>กล้องถ่ายภาพดิจิตอล</t>
  </si>
  <si>
    <t>จอรับภาพชนิดมือดึง</t>
  </si>
  <si>
    <t>เครื่องฉายภาพมัลติมิเดีย</t>
  </si>
  <si>
    <t>อสังหาริมทรัพย์</t>
  </si>
  <si>
    <t>ที่ดิน</t>
  </si>
  <si>
    <t>270-45-0001</t>
  </si>
  <si>
    <t>055-45-0001</t>
  </si>
  <si>
    <t>007-47-0002</t>
  </si>
  <si>
    <t>055-48-0006</t>
  </si>
  <si>
    <t>010-49-0010</t>
  </si>
  <si>
    <t>099-49-0001</t>
  </si>
  <si>
    <t>009-54-0001</t>
  </si>
  <si>
    <t>007-55-0003</t>
  </si>
  <si>
    <t>277-56-0001</t>
  </si>
  <si>
    <t>055-57-0003</t>
  </si>
  <si>
    <t>055-57-0002</t>
  </si>
  <si>
    <t>เสาธงชาติ</t>
  </si>
  <si>
    <t>ที่ทำการอบต.หินโคน</t>
  </si>
  <si>
    <t>อาคารเอนกประสงค์</t>
  </si>
  <si>
    <t>ที่ทำการอบต.หินโคน2</t>
  </si>
  <si>
    <t>อาคารพัสดุ</t>
  </si>
  <si>
    <t>โรงจอดรถ</t>
  </si>
  <si>
    <t>อาคารศูนย์พัฒนาเด็กเล็กอบต.</t>
  </si>
  <si>
    <t>รั้วศูนย์พัฒนาเด็กเล็กอบต.</t>
  </si>
  <si>
    <t>อาคารที่ทำการอบต.</t>
  </si>
  <si>
    <t>อบต.หินโคน</t>
  </si>
  <si>
    <t>941</t>
  </si>
  <si>
    <t>942</t>
  </si>
  <si>
    <t>943</t>
  </si>
  <si>
    <t>944</t>
  </si>
  <si>
    <t>945</t>
  </si>
  <si>
    <t>946</t>
  </si>
  <si>
    <t>947</t>
  </si>
  <si>
    <t>948</t>
  </si>
  <si>
    <t>406-61-0077</t>
  </si>
  <si>
    <t>406-61-0078</t>
  </si>
  <si>
    <t>406-61-0079</t>
  </si>
  <si>
    <t>406-61-0080</t>
  </si>
  <si>
    <t>406-61-0081</t>
  </si>
  <si>
    <t>406-61-0082</t>
  </si>
  <si>
    <t>212-61-0001</t>
  </si>
  <si>
    <t>400-61-0105</t>
  </si>
  <si>
    <t>เครื่องทำลายเอกสาร</t>
  </si>
  <si>
    <t>ตู้เหล็ก 2 บาน</t>
  </si>
  <si>
    <t>โต๊ะทำงาน</t>
  </si>
  <si>
    <t>416-61-0069</t>
  </si>
  <si>
    <t>416-61-0070</t>
  </si>
  <si>
    <t>งานบริหารทั่วไปเกี่ยวกับสาธารณสุข</t>
  </si>
  <si>
    <t>077-61-0003</t>
  </si>
  <si>
    <t>ล้อวัดระยะ</t>
  </si>
  <si>
    <t>222-61-0001</t>
  </si>
  <si>
    <t>เลื่อยโซ่</t>
  </si>
  <si>
    <t>442-61-0004</t>
  </si>
  <si>
    <t>442-61-0005</t>
  </si>
  <si>
    <t>442-61-0006</t>
  </si>
  <si>
    <t>456-61-0001</t>
  </si>
  <si>
    <t>โทรทัศน์สี</t>
  </si>
  <si>
    <t>รวมจำนวนทั้งสิ้น</t>
  </si>
  <si>
    <t>รวมค่าบำรุงรักษาและปรับปรุงครุภัณฑ์</t>
  </si>
  <si>
    <t>ซ่อมแซมรถบรรทุกน้ำเอนกประสงค์</t>
  </si>
  <si>
    <t>รวมอสังหาริมทรัพย์</t>
  </si>
  <si>
    <t>รวมครุภัณฑ์โฆษณาและเผยแพร่</t>
  </si>
  <si>
    <t>ค่าที่ดินและสิ่งก่อสร้าง  (เงินสะสม )</t>
  </si>
  <si>
    <t>รายละเอียดการโอนงบประมาณรายจ่าย ประจำปีงบประมาณ พ.ศ. 2560</t>
  </si>
  <si>
    <t>ครั้งที่ 1</t>
  </si>
  <si>
    <t>ครั้งที่ 2</t>
  </si>
  <si>
    <t>ครั้งที่ 3</t>
  </si>
  <si>
    <t>ครั้งที่ 4</t>
  </si>
  <si>
    <t>ครั้งที่ 5</t>
  </si>
  <si>
    <t>ครั้งที่ 6</t>
  </si>
  <si>
    <t>ครั้งที่ 7</t>
  </si>
  <si>
    <t>ครั้งที่ 8</t>
  </si>
  <si>
    <t>ครั้งที่ 9</t>
  </si>
  <si>
    <t>ครั้งที่ 10</t>
  </si>
  <si>
    <t>ครั้งที่ 11</t>
  </si>
  <si>
    <t>ครั้งที่ 12</t>
  </si>
  <si>
    <t>ครั้งที่ 13</t>
  </si>
  <si>
    <t>ครั้งที่ 14</t>
  </si>
  <si>
    <t>ครั้งที่ 15</t>
  </si>
  <si>
    <t>ครั้งที่ 16</t>
  </si>
  <si>
    <t>ครั้งที่ 17</t>
  </si>
  <si>
    <t>รวมงบประมาณ</t>
  </si>
  <si>
    <t>โอนเพิ่ม</t>
  </si>
  <si>
    <t>โอนลด</t>
  </si>
  <si>
    <t>หลังโอนเพิ่ม-ลด</t>
  </si>
  <si>
    <t>1)</t>
  </si>
  <si>
    <t>2)</t>
  </si>
  <si>
    <t>รายละเอียดการโอนงบประมาณรายจ่าย ประจำปีงบประมาณ พ.ศ. 2561</t>
  </si>
  <si>
    <t>ครั้งที่ 18</t>
  </si>
  <si>
    <t>ครั้งที่ 19</t>
  </si>
  <si>
    <t xml:space="preserve"> รักษาราชการแทน  ผู้อำนวยการกองคลัง                                                    </t>
  </si>
  <si>
    <t xml:space="preserve">       (นายอำนวย  นาครินทร์)                                  (สมโภชน์   จันทร์ดอน)                         (นายถวัลย์  โขมโนทัย)</t>
  </si>
  <si>
    <t xml:space="preserve">        .....................................                     ส.ต.ท. .....................................                         .........................................                                                                </t>
  </si>
  <si>
    <t xml:space="preserve">  รองปลัดองค์การบริหารส่วนตำบล               ปลัดองค์การบริหารส่วนตำบล          นายกองค์การบริหารส่วนตำบลหินโคน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</si>
  <si>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จำนวน.....บาท</t>
  </si>
  <si>
    <t>ทั้งนี้ได้รับอนุมัติให้จ่ายเงินสะสมที่อยู่ระหว่างดำเนินการจำนวน 3 โครงการ</t>
  </si>
  <si>
    <t>เงินสะสม  1  ตุลาคม 2560</t>
  </si>
  <si>
    <t>เงินสะสม  ณ  30  กันยายน  2561</t>
  </si>
  <si>
    <t>เงินสะสม  ณ  30  กันยายน 2561  ประกอบด้วย</t>
  </si>
  <si>
    <t>โอน-80,000+880,000</t>
  </si>
  <si>
    <t>เงินงบประมาณโอน-41120</t>
  </si>
  <si>
    <t>โอน-13,000</t>
  </si>
  <si>
    <t>โอน+19000</t>
  </si>
  <si>
    <t>โอน-19,000</t>
  </si>
  <si>
    <t>โอน+35,000</t>
  </si>
  <si>
    <t>โอน-39,115</t>
  </si>
  <si>
    <t xml:space="preserve">              ...................................................                                                             ส.ต.ท. ......................................................                                                  .........................................                                                                </t>
  </si>
  <si>
    <t xml:space="preserve">                 (นายอำนวย  นาครินทร์)                                                                                  (สมโภชน์   จันทร์ดอน)                                                               (นายถวัลย์  โขมโนทัย)</t>
  </si>
  <si>
    <t xml:space="preserve">  รักษาราชการแทน  ผู้อำนวยการกองคลัง                                                    </t>
  </si>
  <si>
    <t xml:space="preserve">              ...................................................                                                            ส.ต.ท. ......................................................                                                      .................................................                                                              </t>
  </si>
  <si>
    <t xml:space="preserve">                 (นายอำนวย  นาครินทร์)                                                                                  (สมโภชน์   จันทร์ดอน)                                                                       (นายถวัลย์  โขมโนทัย)</t>
  </si>
  <si>
    <t xml:space="preserve">         รองปลัดองค์การบริหารส่วนตำบล                                                                      ปลัดองค์การบริหารส่วนตำบล                                                      นายกองค์การบริหารส่วนตำบลหินโคน</t>
  </si>
  <si>
    <t xml:space="preserve">         รองปลัดองค์การบริหารส่วนตำบล                                                                      ปลัดองค์การบริหารส่วนตำบล                                          นายกองค์การบริหารส่วนตำบลหินโคน</t>
  </si>
  <si>
    <t xml:space="preserve">         รองปลัดองค์การบริหารส่วนตำบล                                                                      ปลัดองค์การบริหารส่วนตำบล                                              นายกองค์การบริหารส่วนตำบลหินโคน</t>
  </si>
  <si>
    <t xml:space="preserve">              ...................................................                                                             ส.ต.ท. ......................................................                                              ...............................................                                                                </t>
  </si>
  <si>
    <t xml:space="preserve">          ...................................................                                                                   ส.ต.ท. ......................................................                                                                                                        .........................................                        </t>
  </si>
  <si>
    <t xml:space="preserve">               (นายอำนวย  นาครินทร์)                                                                                             (สมโภชน์   จันทร์ดอน)                                                                                                                         (นายถวัลย์  โขมโนทัย)    </t>
  </si>
  <si>
    <t xml:space="preserve"> รองปลัดองค์การบริหารส่วนตำบล                                                                                        ปลัดองค์การบริหารส่วนตำบล                                                                                                    นายกองค์การบริหารส่วนตำบลหินโคน</t>
  </si>
  <si>
    <t xml:space="preserve">                    ...................................................                                                                  ส.ต.ท. ......................................................                                                                                      .......................................................                                                       </t>
  </si>
  <si>
    <t xml:space="preserve">                 รองปลัดองค์การบริหารส่วนตำบล                                                                            ปลัดองค์การบริหารส่วนตำบล                                                                                     นายกองค์การบริหารส่วนตำบลหินโคน</t>
  </si>
  <si>
    <t xml:space="preserve">         รักษาราชการแทน  ผู้อำนวยการกองคลัง                                                    </t>
  </si>
  <si>
    <t xml:space="preserve">                       (นายอำนวย  นาครินทร์)                                                                                         (สมโภชน์   จันทร์ดอน)                                                                                                         (นายถวัลย์  โขมโนทัย)</t>
  </si>
  <si>
    <t>เงินอุดหนุนระบุวัตถุประสงค์/เฉพาะกิจ</t>
  </si>
  <si>
    <t>หมายเหตุ  ในกรณีมีใบผ่านรายการบัญชีทั่วไปที่ปรับปรุงลดยอดรายจ่าย ให้เพิ่มฃ่อง "ใบผ่านรายการบัญชีทั่วไป" หลังช่อง "รวมจ่ายจากเงินงบประมาณ" เพื่อแสดงผลการดำเนินงานที่ถูกต้อง</t>
  </si>
  <si>
    <t xml:space="preserve">                รักษาราชการแทน  ผู้อำนวยการกองคลัง                                                    </t>
  </si>
  <si>
    <t xml:space="preserve">                           (นายอำนวย  นาครินทร์)                                                                                        (สมโภชน์   จันทร์ดอน)                                                                                                  (นายถวัลย์  โขมโนทัย)</t>
  </si>
  <si>
    <t xml:space="preserve">                   รองปลัดองค์การบริหารส่วนตำบล                                                                          ปลัดองค์การบริหารส่วนตำบล                                                                             นายกองค์การบริหารส่วนตำบลหินโคน</t>
  </si>
  <si>
    <t xml:space="preserve">                      ...................................................                                                            ส.ต.ท. ......................................................                                                                                   ................................................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</si>
</sst>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1041E]#,##0.00;\(#,##0.00\);&quot;-&quot;"/>
    <numFmt numFmtId="202" formatCode="[$-1041E]#,##0.00;\-#,##0.00"/>
    <numFmt numFmtId="203" formatCode=".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12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20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22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8"/>
      <color indexed="10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10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5"/>
      <color indexed="10"/>
      <name val="Angsana New"/>
      <family val="1"/>
    </font>
    <font>
      <sz val="8"/>
      <color indexed="12"/>
      <name val="Angsana New"/>
      <family val="1"/>
    </font>
    <font>
      <sz val="20"/>
      <color indexed="8"/>
      <name val="Angsana New"/>
      <family val="1"/>
    </font>
    <font>
      <b/>
      <sz val="20"/>
      <color indexed="8"/>
      <name val="Angsana New"/>
      <family val="1"/>
    </font>
    <font>
      <b/>
      <u val="single"/>
      <sz val="18"/>
      <color indexed="8"/>
      <name val="Angsana New"/>
      <family val="1"/>
    </font>
    <font>
      <b/>
      <u val="single"/>
      <sz val="20"/>
      <color indexed="8"/>
      <name val="Angsana New"/>
      <family val="1"/>
    </font>
    <font>
      <sz val="22"/>
      <color indexed="8"/>
      <name val="Angsana New"/>
      <family val="1"/>
    </font>
    <font>
      <sz val="16"/>
      <color indexed="10"/>
      <name val="Angsana New"/>
      <family val="1"/>
    </font>
    <font>
      <b/>
      <sz val="22"/>
      <color indexed="8"/>
      <name val="Angsana New"/>
      <family val="1"/>
    </font>
    <font>
      <sz val="16"/>
      <color indexed="36"/>
      <name val="Angsana New"/>
      <family val="1"/>
    </font>
    <font>
      <sz val="16"/>
      <color indexed="17"/>
      <name val="Angsana New"/>
      <family val="1"/>
    </font>
    <font>
      <sz val="16"/>
      <color indexed="60"/>
      <name val="Angsana New"/>
      <family val="1"/>
    </font>
    <font>
      <sz val="16"/>
      <color indexed="51"/>
      <name val="Angsana New"/>
      <family val="1"/>
    </font>
    <font>
      <sz val="16"/>
      <color indexed="29"/>
      <name val="Angsana New"/>
      <family val="1"/>
    </font>
    <font>
      <sz val="16"/>
      <color indexed="50"/>
      <name val="Angsana New"/>
      <family val="1"/>
    </font>
    <font>
      <b/>
      <sz val="16"/>
      <color indexed="17"/>
      <name val="Angsana New"/>
      <family val="1"/>
    </font>
    <font>
      <sz val="16"/>
      <color indexed="40"/>
      <name val="Angsana New"/>
      <family val="1"/>
    </font>
    <font>
      <sz val="14"/>
      <color indexed="60"/>
      <name val="Angsana New"/>
      <family val="1"/>
    </font>
    <font>
      <sz val="16"/>
      <color indexed="30"/>
      <name val="Angsana New"/>
      <family val="1"/>
    </font>
    <font>
      <sz val="11"/>
      <color indexed="8"/>
      <name val="Angsana New"/>
      <family val="1"/>
    </font>
    <font>
      <sz val="26"/>
      <color indexed="8"/>
      <name val="Angsana New"/>
      <family val="1"/>
    </font>
    <font>
      <b/>
      <sz val="24"/>
      <color indexed="8"/>
      <name val="Angsana New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5"/>
      <color rgb="FFFF0000"/>
      <name val="Angsana New"/>
      <family val="1"/>
    </font>
    <font>
      <sz val="8"/>
      <color rgb="FF0000FF"/>
      <name val="Angsana New"/>
      <family val="1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b/>
      <u val="single"/>
      <sz val="18"/>
      <color theme="1"/>
      <name val="Angsana New"/>
      <family val="1"/>
    </font>
    <font>
      <b/>
      <u val="single"/>
      <sz val="20"/>
      <color theme="1"/>
      <name val="Angsana New"/>
      <family val="1"/>
    </font>
    <font>
      <sz val="16"/>
      <color rgb="FF000000"/>
      <name val="Angsana New"/>
      <family val="1"/>
    </font>
    <font>
      <sz val="22"/>
      <color theme="1"/>
      <name val="Angsana New"/>
      <family val="1"/>
    </font>
    <font>
      <sz val="16"/>
      <color rgb="FFFF0000"/>
      <name val="Angsana New"/>
      <family val="1"/>
    </font>
    <font>
      <b/>
      <sz val="22"/>
      <color theme="1"/>
      <name val="Angsana New"/>
      <family val="1"/>
    </font>
    <font>
      <sz val="16"/>
      <color rgb="FF7030A0"/>
      <name val="Angsana New"/>
      <family val="1"/>
    </font>
    <font>
      <sz val="16"/>
      <color rgb="FF00B050"/>
      <name val="Angsana New"/>
      <family val="1"/>
    </font>
    <font>
      <sz val="16"/>
      <color theme="9" tint="-0.4999699890613556"/>
      <name val="Angsana New"/>
      <family val="1"/>
    </font>
    <font>
      <sz val="16"/>
      <color rgb="FFFFC000"/>
      <name val="Angsana New"/>
      <family val="1"/>
    </font>
    <font>
      <sz val="16"/>
      <color theme="5" tint="0.39998000860214233"/>
      <name val="Angsana New"/>
      <family val="1"/>
    </font>
    <font>
      <sz val="16"/>
      <color rgb="FFC00000"/>
      <name val="Angsana New"/>
      <family val="1"/>
    </font>
    <font>
      <sz val="16"/>
      <color rgb="FF92D050"/>
      <name val="Angsana New"/>
      <family val="1"/>
    </font>
    <font>
      <b/>
      <sz val="16"/>
      <color rgb="FF00B050"/>
      <name val="Angsana New"/>
      <family val="1"/>
    </font>
    <font>
      <sz val="16"/>
      <color rgb="FF00B0F0"/>
      <name val="Angsana New"/>
      <family val="1"/>
    </font>
    <font>
      <sz val="14"/>
      <color theme="9" tint="-0.4999699890613556"/>
      <name val="Angsana New"/>
      <family val="1"/>
    </font>
    <font>
      <sz val="14"/>
      <color rgb="FFC00000"/>
      <name val="Angsana New"/>
      <family val="1"/>
    </font>
    <font>
      <sz val="16"/>
      <color rgb="FF0070C0"/>
      <name val="Angsana New"/>
      <family val="1"/>
    </font>
    <font>
      <sz val="11"/>
      <color theme="1"/>
      <name val="Angsana New"/>
      <family val="1"/>
    </font>
    <font>
      <sz val="18"/>
      <color rgb="FF000000"/>
      <name val="Angsana New"/>
      <family val="1"/>
    </font>
    <font>
      <sz val="26"/>
      <color theme="1"/>
      <name val="Angsana New"/>
      <family val="1"/>
    </font>
    <font>
      <b/>
      <sz val="2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/>
      <right/>
      <top style="thin"/>
      <bottom style="thin"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</border>
    <border>
      <left/>
      <right/>
      <top/>
      <bottom style="double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ck"/>
      <bottom style="double"/>
    </border>
    <border>
      <left style="thin"/>
      <right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/>
      <right style="thin"/>
      <top style="thin"/>
      <bottom style="double"/>
    </border>
    <border>
      <left style="thin"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>
      <alignment/>
      <protection/>
    </xf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736">
    <xf numFmtId="0" fontId="0" fillId="0" borderId="0" xfId="0" applyFont="1" applyAlignment="1">
      <alignment/>
    </xf>
    <xf numFmtId="0" fontId="85" fillId="0" borderId="0" xfId="0" applyFont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43" fontId="87" fillId="0" borderId="0" xfId="37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43" fontId="3" fillId="0" borderId="0" xfId="37" applyFont="1" applyFill="1" applyBorder="1" applyAlignment="1">
      <alignment horizontal="center" vertical="center"/>
    </xf>
    <xf numFmtId="43" fontId="2" fillId="0" borderId="0" xfId="37" applyFont="1" applyBorder="1" applyAlignment="1">
      <alignment vertical="center"/>
    </xf>
    <xf numFmtId="0" fontId="87" fillId="0" borderId="0" xfId="0" applyFont="1" applyBorder="1" applyAlignment="1">
      <alignment/>
    </xf>
    <xf numFmtId="0" fontId="86" fillId="0" borderId="0" xfId="0" applyFont="1" applyFill="1" applyBorder="1" applyAlignment="1" applyProtection="1">
      <alignment horizontal="center" vertical="center"/>
      <protection/>
    </xf>
    <xf numFmtId="43" fontId="3" fillId="0" borderId="0" xfId="37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3" fontId="2" fillId="0" borderId="0" xfId="37" applyFont="1" applyFill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43" fontId="85" fillId="0" borderId="0" xfId="37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/>
    </xf>
    <xf numFmtId="43" fontId="9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3" fontId="8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37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85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43" fontId="85" fillId="0" borderId="0" xfId="37" applyFont="1" applyAlignment="1">
      <alignment/>
    </xf>
    <xf numFmtId="0" fontId="91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43" fontId="85" fillId="0" borderId="10" xfId="37" applyFont="1" applyBorder="1" applyAlignment="1">
      <alignment/>
    </xf>
    <xf numFmtId="43" fontId="85" fillId="0" borderId="0" xfId="37" applyFont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85" fillId="0" borderId="0" xfId="0" applyFont="1" applyFill="1" applyBorder="1" applyAlignment="1">
      <alignment vertical="center"/>
    </xf>
    <xf numFmtId="0" fontId="91" fillId="0" borderId="11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85" fillId="0" borderId="11" xfId="0" applyFont="1" applyBorder="1" applyAlignment="1">
      <alignment vertical="top"/>
    </xf>
    <xf numFmtId="0" fontId="85" fillId="0" borderId="11" xfId="0" applyFont="1" applyBorder="1" applyAlignment="1">
      <alignment wrapText="1"/>
    </xf>
    <xf numFmtId="0" fontId="85" fillId="0" borderId="12" xfId="0" applyFont="1" applyBorder="1" applyAlignment="1">
      <alignment/>
    </xf>
    <xf numFmtId="43" fontId="85" fillId="0" borderId="12" xfId="37" applyFont="1" applyBorder="1" applyAlignment="1">
      <alignment/>
    </xf>
    <xf numFmtId="0" fontId="85" fillId="0" borderId="13" xfId="0" applyFont="1" applyBorder="1" applyAlignment="1">
      <alignment/>
    </xf>
    <xf numFmtId="43" fontId="85" fillId="0" borderId="13" xfId="37" applyFont="1" applyBorder="1" applyAlignment="1">
      <alignment/>
    </xf>
    <xf numFmtId="0" fontId="90" fillId="0" borderId="0" xfId="0" applyFont="1" applyAlignment="1">
      <alignment/>
    </xf>
    <xf numFmtId="0" fontId="88" fillId="0" borderId="0" xfId="0" applyFont="1" applyAlignment="1">
      <alignment/>
    </xf>
    <xf numFmtId="0" fontId="87" fillId="0" borderId="0" xfId="0" applyFont="1" applyAlignment="1">
      <alignment/>
    </xf>
    <xf numFmtId="43" fontId="4" fillId="0" borderId="0" xfId="37" applyFont="1" applyAlignment="1">
      <alignment/>
    </xf>
    <xf numFmtId="0" fontId="4" fillId="0" borderId="12" xfId="0" applyFont="1" applyBorder="1" applyAlignment="1">
      <alignment/>
    </xf>
    <xf numFmtId="43" fontId="4" fillId="0" borderId="12" xfId="37" applyFont="1" applyBorder="1" applyAlignment="1">
      <alignment/>
    </xf>
    <xf numFmtId="0" fontId="85" fillId="0" borderId="14" xfId="0" applyFont="1" applyBorder="1" applyAlignment="1">
      <alignment/>
    </xf>
    <xf numFmtId="0" fontId="4" fillId="0" borderId="14" xfId="0" applyFont="1" applyBorder="1" applyAlignment="1">
      <alignment/>
    </xf>
    <xf numFmtId="43" fontId="4" fillId="0" borderId="14" xfId="37" applyFont="1" applyBorder="1" applyAlignment="1">
      <alignment/>
    </xf>
    <xf numFmtId="43" fontId="85" fillId="0" borderId="11" xfId="37" applyFont="1" applyBorder="1" applyAlignment="1">
      <alignment/>
    </xf>
    <xf numFmtId="43" fontId="4" fillId="0" borderId="11" xfId="37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43" fontId="5" fillId="0" borderId="15" xfId="37" applyFont="1" applyBorder="1" applyAlignment="1">
      <alignment vertical="center"/>
    </xf>
    <xf numFmtId="43" fontId="5" fillId="0" borderId="16" xfId="37" applyFont="1" applyBorder="1" applyAlignment="1">
      <alignment vertical="center"/>
    </xf>
    <xf numFmtId="43" fontId="5" fillId="0" borderId="17" xfId="3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3" fontId="5" fillId="0" borderId="18" xfId="37" applyFont="1" applyBorder="1" applyAlignment="1">
      <alignment horizontal="center" vertical="center"/>
    </xf>
    <xf numFmtId="43" fontId="5" fillId="0" borderId="0" xfId="37" applyFont="1" applyBorder="1" applyAlignment="1">
      <alignment vertical="center"/>
    </xf>
    <xf numFmtId="43" fontId="5" fillId="0" borderId="19" xfId="3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5" fillId="0" borderId="18" xfId="37" applyFont="1" applyBorder="1" applyAlignment="1">
      <alignment horizontal="right" vertical="center"/>
    </xf>
    <xf numFmtId="43" fontId="5" fillId="0" borderId="0" xfId="37" applyFont="1" applyBorder="1" applyAlignment="1">
      <alignment horizontal="right" vertical="center"/>
    </xf>
    <xf numFmtId="43" fontId="5" fillId="0" borderId="20" xfId="37" applyFont="1" applyBorder="1" applyAlignment="1">
      <alignment horizontal="center" vertical="center"/>
    </xf>
    <xf numFmtId="43" fontId="5" fillId="0" borderId="18" xfId="37" applyFont="1" applyBorder="1" applyAlignment="1">
      <alignment vertical="center"/>
    </xf>
    <xf numFmtId="43" fontId="5" fillId="0" borderId="0" xfId="37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5" fillId="0" borderId="21" xfId="37" applyFont="1" applyBorder="1" applyAlignment="1">
      <alignment horizontal="center" vertical="center"/>
    </xf>
    <xf numFmtId="43" fontId="5" fillId="0" borderId="19" xfId="37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3" fontId="5" fillId="0" borderId="20" xfId="37" applyFont="1" applyBorder="1" applyAlignment="1">
      <alignment vertical="center"/>
    </xf>
    <xf numFmtId="43" fontId="5" fillId="0" borderId="21" xfId="37" applyFont="1" applyBorder="1" applyAlignment="1">
      <alignment vertical="center"/>
    </xf>
    <xf numFmtId="43" fontId="5" fillId="0" borderId="23" xfId="37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3" fontId="5" fillId="0" borderId="10" xfId="37" applyFont="1" applyBorder="1" applyAlignment="1">
      <alignment horizontal="center" vertical="center"/>
    </xf>
    <xf numFmtId="43" fontId="85" fillId="0" borderId="0" xfId="37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92" fillId="0" borderId="0" xfId="0" applyFont="1" applyAlignment="1">
      <alignment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43" fontId="94" fillId="0" borderId="13" xfId="37" applyFont="1" applyBorder="1" applyAlignment="1">
      <alignment/>
    </xf>
    <xf numFmtId="43" fontId="94" fillId="0" borderId="14" xfId="37" applyFont="1" applyBorder="1" applyAlignment="1">
      <alignment/>
    </xf>
    <xf numFmtId="43" fontId="85" fillId="0" borderId="0" xfId="0" applyNumberFormat="1" applyFont="1" applyAlignment="1">
      <alignment/>
    </xf>
    <xf numFmtId="0" fontId="91" fillId="0" borderId="12" xfId="0" applyFont="1" applyBorder="1" applyAlignment="1">
      <alignment horizontal="center" vertical="center"/>
    </xf>
    <xf numFmtId="43" fontId="85" fillId="0" borderId="14" xfId="37" applyFont="1" applyBorder="1" applyAlignment="1">
      <alignment/>
    </xf>
    <xf numFmtId="43" fontId="85" fillId="0" borderId="24" xfId="37" applyFont="1" applyBorder="1" applyAlignment="1">
      <alignment/>
    </xf>
    <xf numFmtId="0" fontId="91" fillId="0" borderId="17" xfId="0" applyFont="1" applyBorder="1" applyAlignment="1">
      <alignment horizontal="center" vertical="center" wrapText="1"/>
    </xf>
    <xf numFmtId="0" fontId="85" fillId="0" borderId="13" xfId="0" applyFont="1" applyBorder="1" applyAlignment="1">
      <alignment vertical="center"/>
    </xf>
    <xf numFmtId="0" fontId="91" fillId="0" borderId="23" xfId="0" applyFont="1" applyBorder="1" applyAlignment="1">
      <alignment horizontal="center" vertical="center" wrapText="1"/>
    </xf>
    <xf numFmtId="43" fontId="91" fillId="0" borderId="13" xfId="0" applyNumberFormat="1" applyFont="1" applyBorder="1" applyAlignment="1">
      <alignment horizontal="center" vertical="center"/>
    </xf>
    <xf numFmtId="43" fontId="85" fillId="0" borderId="13" xfId="0" applyNumberFormat="1" applyFont="1" applyBorder="1" applyAlignment="1">
      <alignment/>
    </xf>
    <xf numFmtId="0" fontId="94" fillId="0" borderId="0" xfId="0" applyFont="1" applyAlignment="1">
      <alignment/>
    </xf>
    <xf numFmtId="0" fontId="95" fillId="0" borderId="23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94" fillId="0" borderId="13" xfId="0" applyFont="1" applyBorder="1" applyAlignment="1">
      <alignment/>
    </xf>
    <xf numFmtId="43" fontId="94" fillId="0" borderId="17" xfId="37" applyFont="1" applyBorder="1" applyAlignment="1">
      <alignment horizontal="left" vertical="center" wrapText="1"/>
    </xf>
    <xf numFmtId="43" fontId="94" fillId="0" borderId="17" xfId="37" applyFont="1" applyBorder="1" applyAlignment="1">
      <alignment horizontal="left" vertical="center"/>
    </xf>
    <xf numFmtId="43" fontId="94" fillId="0" borderId="19" xfId="37" applyFont="1" applyBorder="1" applyAlignment="1">
      <alignment horizontal="left" vertical="center" wrapText="1"/>
    </xf>
    <xf numFmtId="43" fontId="94" fillId="0" borderId="19" xfId="37" applyFont="1" applyBorder="1" applyAlignment="1">
      <alignment horizontal="left" vertical="center"/>
    </xf>
    <xf numFmtId="43" fontId="94" fillId="0" borderId="13" xfId="37" applyFont="1" applyBorder="1" applyAlignment="1">
      <alignment vertical="center"/>
    </xf>
    <xf numFmtId="0" fontId="95" fillId="0" borderId="0" xfId="0" applyFont="1" applyAlignment="1">
      <alignment/>
    </xf>
    <xf numFmtId="0" fontId="95" fillId="0" borderId="12" xfId="0" applyFont="1" applyBorder="1" applyAlignment="1">
      <alignment horizontal="center" vertical="center"/>
    </xf>
    <xf numFmtId="43" fontId="94" fillId="0" borderId="17" xfId="37" applyFont="1" applyBorder="1" applyAlignment="1">
      <alignment vertical="center" wrapText="1"/>
    </xf>
    <xf numFmtId="43" fontId="94" fillId="0" borderId="17" xfId="37" applyFont="1" applyBorder="1" applyAlignment="1">
      <alignment vertical="center"/>
    </xf>
    <xf numFmtId="43" fontId="94" fillId="0" borderId="17" xfId="37" applyFont="1" applyBorder="1" applyAlignment="1">
      <alignment horizontal="center" vertical="center" wrapText="1"/>
    </xf>
    <xf numFmtId="43" fontId="94" fillId="0" borderId="12" xfId="37" applyFont="1" applyBorder="1" applyAlignment="1">
      <alignment horizontal="center" vertical="center"/>
    </xf>
    <xf numFmtId="43" fontId="94" fillId="0" borderId="13" xfId="37" applyFont="1" applyBorder="1" applyAlignment="1">
      <alignment/>
    </xf>
    <xf numFmtId="0" fontId="94" fillId="0" borderId="13" xfId="0" applyFont="1" applyBorder="1" applyAlignment="1">
      <alignment vertical="center"/>
    </xf>
    <xf numFmtId="0" fontId="94" fillId="0" borderId="12" xfId="0" applyFont="1" applyBorder="1" applyAlignment="1">
      <alignment/>
    </xf>
    <xf numFmtId="43" fontId="94" fillId="0" borderId="12" xfId="37" applyFont="1" applyBorder="1" applyAlignment="1">
      <alignment/>
    </xf>
    <xf numFmtId="43" fontId="95" fillId="0" borderId="17" xfId="37" applyFont="1" applyBorder="1" applyAlignment="1">
      <alignment vertical="center"/>
    </xf>
    <xf numFmtId="43" fontId="95" fillId="0" borderId="12" xfId="37" applyFont="1" applyBorder="1" applyAlignment="1">
      <alignment horizontal="center" vertical="center"/>
    </xf>
    <xf numFmtId="43" fontId="95" fillId="0" borderId="17" xfId="37" applyFont="1" applyBorder="1" applyAlignment="1">
      <alignment horizontal="center" vertical="center"/>
    </xf>
    <xf numFmtId="43" fontId="95" fillId="0" borderId="17" xfId="37" applyFont="1" applyBorder="1" applyAlignment="1">
      <alignment horizontal="center" vertical="center" wrapText="1"/>
    </xf>
    <xf numFmtId="43" fontId="94" fillId="0" borderId="19" xfId="37" applyFont="1" applyBorder="1" applyAlignment="1">
      <alignment vertical="center"/>
    </xf>
    <xf numFmtId="43" fontId="94" fillId="0" borderId="19" xfId="37" applyFont="1" applyBorder="1" applyAlignment="1">
      <alignment/>
    </xf>
    <xf numFmtId="43" fontId="95" fillId="0" borderId="13" xfId="37" applyFont="1" applyBorder="1" applyAlignment="1">
      <alignment horizontal="center" vertical="center"/>
    </xf>
    <xf numFmtId="43" fontId="95" fillId="0" borderId="19" xfId="37" applyFont="1" applyBorder="1" applyAlignment="1">
      <alignment horizontal="center" vertical="center" wrapText="1"/>
    </xf>
    <xf numFmtId="43" fontId="95" fillId="0" borderId="19" xfId="37" applyFont="1" applyBorder="1" applyAlignment="1">
      <alignment horizontal="center" vertical="center"/>
    </xf>
    <xf numFmtId="43" fontId="96" fillId="0" borderId="19" xfId="37" applyFont="1" applyBorder="1" applyAlignment="1">
      <alignment horizontal="center" vertical="center" wrapText="1"/>
    </xf>
    <xf numFmtId="43" fontId="97" fillId="0" borderId="13" xfId="37" applyFont="1" applyBorder="1" applyAlignment="1">
      <alignment/>
    </xf>
    <xf numFmtId="43" fontId="94" fillId="0" borderId="14" xfId="37" applyFont="1" applyBorder="1" applyAlignment="1">
      <alignment vertical="center"/>
    </xf>
    <xf numFmtId="43" fontId="95" fillId="0" borderId="14" xfId="37" applyFont="1" applyBorder="1" applyAlignment="1">
      <alignment horizontal="center" vertical="center"/>
    </xf>
    <xf numFmtId="43" fontId="97" fillId="0" borderId="14" xfId="37" applyFont="1" applyBorder="1" applyAlignment="1">
      <alignment/>
    </xf>
    <xf numFmtId="43" fontId="95" fillId="0" borderId="25" xfId="37" applyFont="1" applyBorder="1" applyAlignment="1">
      <alignment vertical="center"/>
    </xf>
    <xf numFmtId="43" fontId="95" fillId="0" borderId="26" xfId="37" applyFont="1" applyBorder="1" applyAlignment="1">
      <alignment horizontal="center" vertical="center" wrapText="1"/>
    </xf>
    <xf numFmtId="43" fontId="96" fillId="0" borderId="26" xfId="37" applyFont="1" applyBorder="1" applyAlignment="1">
      <alignment horizontal="center" vertical="center" wrapText="1"/>
    </xf>
    <xf numFmtId="43" fontId="95" fillId="0" borderId="13" xfId="37" applyFont="1" applyBorder="1" applyAlignment="1">
      <alignment vertical="center"/>
    </xf>
    <xf numFmtId="43" fontId="95" fillId="0" borderId="13" xfId="37" applyFont="1" applyBorder="1" applyAlignment="1">
      <alignment horizontal="center" vertical="center" wrapText="1"/>
    </xf>
    <xf numFmtId="43" fontId="95" fillId="0" borderId="25" xfId="0" applyNumberFormat="1" applyFont="1" applyBorder="1" applyAlignment="1">
      <alignment/>
    </xf>
    <xf numFmtId="43" fontId="85" fillId="0" borderId="25" xfId="37" applyFont="1" applyBorder="1" applyAlignment="1">
      <alignment/>
    </xf>
    <xf numFmtId="43" fontId="94" fillId="0" borderId="27" xfId="0" applyNumberFormat="1" applyFont="1" applyBorder="1" applyAlignment="1">
      <alignment/>
    </xf>
    <xf numFmtId="43" fontId="94" fillId="0" borderId="2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98" fillId="0" borderId="0" xfId="0" applyFont="1" applyAlignment="1">
      <alignment/>
    </xf>
    <xf numFmtId="203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4" fontId="9" fillId="0" borderId="29" xfId="0" applyNumberFormat="1" applyFont="1" applyBorder="1" applyAlignment="1">
      <alignment horizontal="right"/>
    </xf>
    <xf numFmtId="43" fontId="9" fillId="0" borderId="0" xfId="37" applyFont="1" applyBorder="1" applyAlignment="1">
      <alignment horizontal="right"/>
    </xf>
    <xf numFmtId="0" fontId="99" fillId="0" borderId="30" xfId="0" applyFont="1" applyBorder="1" applyAlignment="1">
      <alignment horizontal="left" vertical="center" readingOrder="1"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43" fontId="98" fillId="0" borderId="29" xfId="37" applyFont="1" applyBorder="1" applyAlignment="1">
      <alignment horizontal="right"/>
    </xf>
    <xf numFmtId="0" fontId="98" fillId="0" borderId="0" xfId="0" applyFont="1" applyAlignment="1">
      <alignment horizontal="left"/>
    </xf>
    <xf numFmtId="43" fontId="8" fillId="0" borderId="0" xfId="37" applyFont="1" applyBorder="1" applyAlignment="1">
      <alignment horizontal="right"/>
    </xf>
    <xf numFmtId="43" fontId="9" fillId="0" borderId="29" xfId="37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91" fillId="0" borderId="11" xfId="0" applyFont="1" applyBorder="1" applyAlignment="1">
      <alignment/>
    </xf>
    <xf numFmtId="43" fontId="94" fillId="33" borderId="19" xfId="37" applyFont="1" applyFill="1" applyBorder="1" applyAlignment="1">
      <alignment horizontal="left" vertical="center" wrapText="1"/>
    </xf>
    <xf numFmtId="43" fontId="94" fillId="33" borderId="19" xfId="37" applyFont="1" applyFill="1" applyBorder="1" applyAlignment="1">
      <alignment horizontal="left" vertical="center"/>
    </xf>
    <xf numFmtId="43" fontId="94" fillId="33" borderId="13" xfId="37" applyFont="1" applyFill="1" applyBorder="1" applyAlignment="1">
      <alignment/>
    </xf>
    <xf numFmtId="43" fontId="85" fillId="0" borderId="13" xfId="37" applyFont="1" applyBorder="1" applyAlignment="1">
      <alignment horizontal="center" vertical="center"/>
    </xf>
    <xf numFmtId="43" fontId="85" fillId="33" borderId="12" xfId="37" applyFont="1" applyFill="1" applyBorder="1" applyAlignment="1">
      <alignment/>
    </xf>
    <xf numFmtId="0" fontId="85" fillId="33" borderId="12" xfId="0" applyFont="1" applyFill="1" applyBorder="1" applyAlignment="1">
      <alignment/>
    </xf>
    <xf numFmtId="43" fontId="91" fillId="33" borderId="12" xfId="0" applyNumberFormat="1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/>
    </xf>
    <xf numFmtId="43" fontId="85" fillId="33" borderId="13" xfId="0" applyNumberFormat="1" applyFont="1" applyFill="1" applyBorder="1" applyAlignment="1">
      <alignment/>
    </xf>
    <xf numFmtId="0" fontId="91" fillId="33" borderId="13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 wrapText="1"/>
    </xf>
    <xf numFmtId="43" fontId="91" fillId="33" borderId="13" xfId="37" applyFont="1" applyFill="1" applyBorder="1" applyAlignment="1">
      <alignment horizontal="center" vertical="center" wrapText="1"/>
    </xf>
    <xf numFmtId="43" fontId="91" fillId="33" borderId="13" xfId="37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43" fontId="2" fillId="0" borderId="0" xfId="37" applyFont="1" applyFill="1" applyBorder="1" applyAlignment="1">
      <alignment horizontal="center" vertical="center"/>
    </xf>
    <xf numFmtId="43" fontId="2" fillId="0" borderId="0" xfId="37" applyFont="1" applyFill="1" applyBorder="1" applyAlignment="1" applyProtection="1">
      <alignment horizontal="center" vertical="center"/>
      <protection/>
    </xf>
    <xf numFmtId="43" fontId="3" fillId="0" borderId="29" xfId="37" applyFont="1" applyBorder="1" applyAlignment="1">
      <alignment vertical="center"/>
    </xf>
    <xf numFmtId="43" fontId="3" fillId="0" borderId="10" xfId="37" applyFont="1" applyBorder="1" applyAlignment="1">
      <alignment vertical="center"/>
    </xf>
    <xf numFmtId="43" fontId="3" fillId="0" borderId="31" xfId="37" applyFont="1" applyBorder="1" applyAlignment="1">
      <alignment vertical="center"/>
    </xf>
    <xf numFmtId="43" fontId="3" fillId="0" borderId="0" xfId="3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1" fillId="0" borderId="12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/>
    </xf>
    <xf numFmtId="43" fontId="85" fillId="0" borderId="13" xfId="37" applyFont="1" applyBorder="1" applyAlignment="1">
      <alignment vertical="center"/>
    </xf>
    <xf numFmtId="0" fontId="87" fillId="0" borderId="12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vertical="center"/>
    </xf>
    <xf numFmtId="0" fontId="87" fillId="0" borderId="13" xfId="0" applyFont="1" applyBorder="1" applyAlignment="1">
      <alignment horizontal="left" vertical="center"/>
    </xf>
    <xf numFmtId="0" fontId="100" fillId="0" borderId="0" xfId="0" applyFont="1" applyAlignment="1">
      <alignment/>
    </xf>
    <xf numFmtId="0" fontId="101" fillId="0" borderId="12" xfId="0" applyFont="1" applyBorder="1" applyAlignment="1">
      <alignment horizontal="center" vertical="center"/>
    </xf>
    <xf numFmtId="0" fontId="100" fillId="0" borderId="13" xfId="0" applyFont="1" applyBorder="1" applyAlignment="1">
      <alignment/>
    </xf>
    <xf numFmtId="0" fontId="100" fillId="0" borderId="13" xfId="0" applyFont="1" applyBorder="1" applyAlignment="1">
      <alignment vertical="center"/>
    </xf>
    <xf numFmtId="0" fontId="100" fillId="0" borderId="13" xfId="0" applyFont="1" applyBorder="1" applyAlignment="1">
      <alignment horizontal="left" vertical="center"/>
    </xf>
    <xf numFmtId="0" fontId="88" fillId="0" borderId="12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7" fillId="33" borderId="12" xfId="0" applyFont="1" applyFill="1" applyBorder="1" applyAlignment="1">
      <alignment/>
    </xf>
    <xf numFmtId="43" fontId="87" fillId="33" borderId="12" xfId="37" applyFont="1" applyFill="1" applyBorder="1" applyAlignment="1">
      <alignment/>
    </xf>
    <xf numFmtId="43" fontId="87" fillId="0" borderId="13" xfId="37" applyFont="1" applyBorder="1" applyAlignment="1">
      <alignment/>
    </xf>
    <xf numFmtId="43" fontId="87" fillId="0" borderId="24" xfId="37" applyFont="1" applyBorder="1" applyAlignment="1">
      <alignment/>
    </xf>
    <xf numFmtId="0" fontId="88" fillId="0" borderId="11" xfId="0" applyFont="1" applyBorder="1" applyAlignment="1">
      <alignment horizontal="center" vertical="center"/>
    </xf>
    <xf numFmtId="0" fontId="87" fillId="33" borderId="13" xfId="0" applyFont="1" applyFill="1" applyBorder="1" applyAlignment="1">
      <alignment/>
    </xf>
    <xf numFmtId="43" fontId="85" fillId="0" borderId="13" xfId="37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/>
    </xf>
    <xf numFmtId="0" fontId="85" fillId="0" borderId="12" xfId="0" applyFont="1" applyBorder="1" applyAlignment="1">
      <alignment vertical="center"/>
    </xf>
    <xf numFmtId="0" fontId="85" fillId="33" borderId="12" xfId="0" applyFont="1" applyFill="1" applyBorder="1" applyAlignment="1">
      <alignment vertical="center"/>
    </xf>
    <xf numFmtId="43" fontId="85" fillId="33" borderId="12" xfId="37" applyFont="1" applyFill="1" applyBorder="1" applyAlignment="1">
      <alignment vertical="center"/>
    </xf>
    <xf numFmtId="43" fontId="85" fillId="0" borderId="14" xfId="37" applyFont="1" applyBorder="1" applyAlignment="1">
      <alignment vertical="center"/>
    </xf>
    <xf numFmtId="43" fontId="85" fillId="0" borderId="24" xfId="37" applyFont="1" applyBorder="1" applyAlignment="1">
      <alignment vertical="center"/>
    </xf>
    <xf numFmtId="0" fontId="88" fillId="0" borderId="23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7" fillId="0" borderId="33" xfId="0" applyFont="1" applyBorder="1" applyAlignment="1">
      <alignment/>
    </xf>
    <xf numFmtId="0" fontId="87" fillId="0" borderId="34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/>
    </xf>
    <xf numFmtId="0" fontId="87" fillId="0" borderId="12" xfId="0" applyFont="1" applyBorder="1" applyAlignment="1">
      <alignment horizontal="left" vertical="center"/>
    </xf>
    <xf numFmtId="0" fontId="102" fillId="0" borderId="12" xfId="0" applyFont="1" applyBorder="1" applyAlignment="1">
      <alignment horizontal="left" vertical="center"/>
    </xf>
    <xf numFmtId="0" fontId="102" fillId="0" borderId="12" xfId="0" applyFont="1" applyBorder="1" applyAlignment="1">
      <alignment vertical="center"/>
    </xf>
    <xf numFmtId="0" fontId="88" fillId="0" borderId="11" xfId="0" applyFont="1" applyBorder="1" applyAlignment="1">
      <alignment horizontal="center"/>
    </xf>
    <xf numFmtId="0" fontId="100" fillId="0" borderId="0" xfId="0" applyFont="1" applyAlignment="1">
      <alignment horizontal="center"/>
    </xf>
    <xf numFmtId="43" fontId="100" fillId="0" borderId="27" xfId="0" applyNumberFormat="1" applyFont="1" applyBorder="1" applyAlignment="1">
      <alignment/>
    </xf>
    <xf numFmtId="43" fontId="100" fillId="0" borderId="28" xfId="0" applyNumberFormat="1" applyFont="1" applyBorder="1" applyAlignment="1">
      <alignment/>
    </xf>
    <xf numFmtId="43" fontId="100" fillId="0" borderId="35" xfId="0" applyNumberFormat="1" applyFont="1" applyBorder="1" applyAlignment="1">
      <alignment/>
    </xf>
    <xf numFmtId="0" fontId="100" fillId="0" borderId="14" xfId="0" applyFont="1" applyBorder="1" applyAlignment="1">
      <alignment vertical="center"/>
    </xf>
    <xf numFmtId="0" fontId="103" fillId="0" borderId="12" xfId="0" applyFont="1" applyBorder="1" applyAlignment="1">
      <alignment vertical="center"/>
    </xf>
    <xf numFmtId="0" fontId="101" fillId="0" borderId="11" xfId="0" applyFont="1" applyBorder="1" applyAlignment="1">
      <alignment horizontal="center"/>
    </xf>
    <xf numFmtId="43" fontId="88" fillId="0" borderId="17" xfId="37" applyFont="1" applyBorder="1" applyAlignment="1">
      <alignment vertical="center"/>
    </xf>
    <xf numFmtId="43" fontId="88" fillId="0" borderId="12" xfId="37" applyFont="1" applyBorder="1" applyAlignment="1">
      <alignment horizontal="center" vertical="center"/>
    </xf>
    <xf numFmtId="43" fontId="88" fillId="0" borderId="17" xfId="37" applyFont="1" applyBorder="1" applyAlignment="1">
      <alignment horizontal="center" vertical="center"/>
    </xf>
    <xf numFmtId="43" fontId="88" fillId="0" borderId="17" xfId="37" applyFont="1" applyBorder="1" applyAlignment="1">
      <alignment horizontal="center" vertical="center" wrapText="1"/>
    </xf>
    <xf numFmtId="43" fontId="88" fillId="0" borderId="13" xfId="37" applyFont="1" applyBorder="1" applyAlignment="1">
      <alignment horizontal="center" vertical="center"/>
    </xf>
    <xf numFmtId="43" fontId="88" fillId="0" borderId="13" xfId="37" applyFont="1" applyBorder="1" applyAlignment="1">
      <alignment vertical="center"/>
    </xf>
    <xf numFmtId="43" fontId="88" fillId="0" borderId="13" xfId="37" applyFont="1" applyBorder="1" applyAlignment="1">
      <alignment horizontal="center" vertical="center" wrapText="1"/>
    </xf>
    <xf numFmtId="43" fontId="88" fillId="0" borderId="25" xfId="0" applyNumberFormat="1" applyFont="1" applyBorder="1" applyAlignment="1">
      <alignment/>
    </xf>
    <xf numFmtId="0" fontId="88" fillId="0" borderId="13" xfId="0" applyFont="1" applyBorder="1" applyAlignment="1">
      <alignment horizontal="left" vertical="center"/>
    </xf>
    <xf numFmtId="0" fontId="88" fillId="0" borderId="13" xfId="0" applyFont="1" applyBorder="1" applyAlignment="1">
      <alignment/>
    </xf>
    <xf numFmtId="0" fontId="88" fillId="0" borderId="13" xfId="0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8" fillId="0" borderId="0" xfId="0" applyFont="1" applyAlignment="1">
      <alignment horizontal="center"/>
    </xf>
    <xf numFmtId="0" fontId="103" fillId="0" borderId="12" xfId="0" applyFont="1" applyBorder="1" applyAlignment="1">
      <alignment horizontal="left" vertical="center"/>
    </xf>
    <xf numFmtId="43" fontId="87" fillId="0" borderId="0" xfId="0" applyNumberFormat="1" applyFont="1" applyBorder="1" applyAlignment="1">
      <alignment vertical="center"/>
    </xf>
    <xf numFmtId="0" fontId="85" fillId="0" borderId="0" xfId="0" applyFont="1" applyAlignment="1">
      <alignment/>
    </xf>
    <xf numFmtId="0" fontId="104" fillId="0" borderId="12" xfId="33" applyNumberFormat="1" applyFont="1" applyFill="1" applyBorder="1" applyAlignment="1">
      <alignment vertical="top" wrapText="1" readingOrder="1"/>
      <protection/>
    </xf>
    <xf numFmtId="0" fontId="104" fillId="0" borderId="13" xfId="33" applyNumberFormat="1" applyFont="1" applyFill="1" applyBorder="1" applyAlignment="1">
      <alignment vertical="top" wrapText="1" readingOrder="1"/>
      <protection/>
    </xf>
    <xf numFmtId="0" fontId="85" fillId="0" borderId="13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left"/>
    </xf>
    <xf numFmtId="0" fontId="85" fillId="0" borderId="12" xfId="0" applyFont="1" applyBorder="1" applyAlignment="1">
      <alignment horizontal="center"/>
    </xf>
    <xf numFmtId="0" fontId="93" fillId="0" borderId="17" xfId="0" applyFont="1" applyBorder="1" applyAlignment="1">
      <alignment horizontal="center" vertical="center" wrapText="1"/>
    </xf>
    <xf numFmtId="0" fontId="87" fillId="0" borderId="33" xfId="0" applyFont="1" applyBorder="1" applyAlignment="1">
      <alignment/>
    </xf>
    <xf numFmtId="0" fontId="3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105" fillId="0" borderId="0" xfId="0" applyFont="1" applyAlignment="1">
      <alignment/>
    </xf>
    <xf numFmtId="0" fontId="101" fillId="0" borderId="12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left" vertical="center"/>
    </xf>
    <xf numFmtId="0" fontId="101" fillId="0" borderId="13" xfId="0" applyFont="1" applyBorder="1" applyAlignment="1">
      <alignment/>
    </xf>
    <xf numFmtId="0" fontId="101" fillId="0" borderId="13" xfId="0" applyFont="1" applyBorder="1" applyAlignment="1">
      <alignment vertical="center"/>
    </xf>
    <xf numFmtId="0" fontId="101" fillId="0" borderId="14" xfId="0" applyFont="1" applyBorder="1" applyAlignment="1">
      <alignment vertical="center"/>
    </xf>
    <xf numFmtId="0" fontId="101" fillId="0" borderId="12" xfId="0" applyFont="1" applyBorder="1" applyAlignment="1">
      <alignment vertical="center"/>
    </xf>
    <xf numFmtId="43" fontId="88" fillId="0" borderId="13" xfId="37" applyFont="1" applyBorder="1" applyAlignment="1">
      <alignment/>
    </xf>
    <xf numFmtId="43" fontId="88" fillId="0" borderId="13" xfId="37" applyFont="1" applyBorder="1" applyAlignment="1">
      <alignment/>
    </xf>
    <xf numFmtId="43" fontId="88" fillId="0" borderId="14" xfId="37" applyFont="1" applyBorder="1" applyAlignment="1">
      <alignment/>
    </xf>
    <xf numFmtId="43" fontId="88" fillId="0" borderId="12" xfId="37" applyFont="1" applyBorder="1" applyAlignment="1">
      <alignment vertical="center"/>
    </xf>
    <xf numFmtId="43" fontId="88" fillId="0" borderId="12" xfId="37" applyFont="1" applyBorder="1" applyAlignment="1">
      <alignment/>
    </xf>
    <xf numFmtId="43" fontId="88" fillId="0" borderId="25" xfId="37" applyFont="1" applyBorder="1" applyAlignment="1">
      <alignment/>
    </xf>
    <xf numFmtId="43" fontId="88" fillId="0" borderId="35" xfId="0" applyNumberFormat="1" applyFont="1" applyBorder="1" applyAlignment="1">
      <alignment/>
    </xf>
    <xf numFmtId="0" fontId="91" fillId="0" borderId="0" xfId="0" applyFont="1" applyAlignment="1">
      <alignment/>
    </xf>
    <xf numFmtId="0" fontId="85" fillId="0" borderId="13" xfId="0" applyFont="1" applyBorder="1" applyAlignment="1">
      <alignment horizontal="left" vertical="center"/>
    </xf>
    <xf numFmtId="0" fontId="104" fillId="0" borderId="13" xfId="33" applyNumberFormat="1" applyFont="1" applyFill="1" applyBorder="1" applyAlignment="1">
      <alignment horizontal="left" vertical="center" wrapText="1" readingOrder="1"/>
      <protection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right" vertical="top"/>
    </xf>
    <xf numFmtId="0" fontId="101" fillId="0" borderId="13" xfId="0" applyFont="1" applyBorder="1" applyAlignment="1">
      <alignment/>
    </xf>
    <xf numFmtId="43" fontId="88" fillId="0" borderId="13" xfId="37" applyFont="1" applyBorder="1" applyAlignment="1">
      <alignment horizontal="center"/>
    </xf>
    <xf numFmtId="43" fontId="88" fillId="0" borderId="19" xfId="37" applyFont="1" applyBorder="1" applyAlignment="1">
      <alignment/>
    </xf>
    <xf numFmtId="43" fontId="88" fillId="33" borderId="19" xfId="37" applyFont="1" applyFill="1" applyBorder="1" applyAlignment="1">
      <alignment horizontal="center" wrapText="1"/>
    </xf>
    <xf numFmtId="43" fontId="88" fillId="33" borderId="19" xfId="37" applyFont="1" applyFill="1" applyBorder="1" applyAlignment="1">
      <alignment horizontal="center"/>
    </xf>
    <xf numFmtId="43" fontId="88" fillId="0" borderId="19" xfId="37" applyFont="1" applyBorder="1" applyAlignment="1">
      <alignment horizontal="center" wrapText="1"/>
    </xf>
    <xf numFmtId="43" fontId="88" fillId="33" borderId="13" xfId="37" applyFont="1" applyFill="1" applyBorder="1" applyAlignment="1">
      <alignment/>
    </xf>
    <xf numFmtId="43" fontId="88" fillId="0" borderId="14" xfId="37" applyFont="1" applyBorder="1" applyAlignment="1">
      <alignment/>
    </xf>
    <xf numFmtId="43" fontId="88" fillId="0" borderId="14" xfId="37" applyFont="1" applyBorder="1" applyAlignment="1">
      <alignment horizontal="center"/>
    </xf>
    <xf numFmtId="43" fontId="88" fillId="0" borderId="25" xfId="37" applyFont="1" applyBorder="1" applyAlignment="1">
      <alignment/>
    </xf>
    <xf numFmtId="43" fontId="88" fillId="0" borderId="26" xfId="37" applyFont="1" applyBorder="1" applyAlignment="1">
      <alignment horizontal="center" wrapText="1"/>
    </xf>
    <xf numFmtId="0" fontId="85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43" fontId="3" fillId="0" borderId="13" xfId="37" applyFont="1" applyFill="1" applyBorder="1" applyAlignment="1">
      <alignment/>
    </xf>
    <xf numFmtId="43" fontId="3" fillId="0" borderId="13" xfId="37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3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3" fontId="106" fillId="0" borderId="13" xfId="37" applyFont="1" applyBorder="1" applyAlignment="1">
      <alignment/>
    </xf>
    <xf numFmtId="43" fontId="106" fillId="0" borderId="13" xfId="37" applyFont="1" applyBorder="1" applyAlignment="1">
      <alignment/>
    </xf>
    <xf numFmtId="43" fontId="10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5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3" fontId="4" fillId="0" borderId="13" xfId="37" applyFont="1" applyBorder="1" applyAlignment="1">
      <alignment horizontal="left"/>
    </xf>
    <xf numFmtId="0" fontId="89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9" fillId="0" borderId="14" xfId="0" applyFont="1" applyBorder="1" applyAlignment="1">
      <alignment horizontal="center"/>
    </xf>
    <xf numFmtId="0" fontId="106" fillId="0" borderId="14" xfId="0" applyFont="1" applyBorder="1" applyAlignment="1">
      <alignment horizontal="center"/>
    </xf>
    <xf numFmtId="43" fontId="106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3" fontId="4" fillId="0" borderId="0" xfId="0" applyNumberFormat="1" applyFont="1" applyAlignment="1">
      <alignment/>
    </xf>
    <xf numFmtId="43" fontId="4" fillId="0" borderId="12" xfId="37" applyFont="1" applyBorder="1" applyAlignment="1">
      <alignment horizontal="center"/>
    </xf>
    <xf numFmtId="43" fontId="4" fillId="0" borderId="13" xfId="37" applyFont="1" applyBorder="1" applyAlignment="1">
      <alignment horizontal="center"/>
    </xf>
    <xf numFmtId="43" fontId="4" fillId="0" borderId="14" xfId="37" applyFont="1" applyBorder="1" applyAlignment="1">
      <alignment horizontal="center"/>
    </xf>
    <xf numFmtId="43" fontId="4" fillId="0" borderId="13" xfId="37" applyFont="1" applyBorder="1" applyAlignment="1">
      <alignment/>
    </xf>
    <xf numFmtId="43" fontId="4" fillId="0" borderId="13" xfId="37" applyFont="1" applyBorder="1" applyAlignment="1">
      <alignment/>
    </xf>
    <xf numFmtId="15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37" applyFont="1" applyBorder="1" applyAlignment="1">
      <alignment/>
    </xf>
    <xf numFmtId="43" fontId="4" fillId="34" borderId="13" xfId="37" applyFont="1" applyFill="1" applyBorder="1" applyAlignment="1">
      <alignment/>
    </xf>
    <xf numFmtId="43" fontId="5" fillId="0" borderId="24" xfId="37" applyFont="1" applyBorder="1" applyAlignment="1">
      <alignment/>
    </xf>
    <xf numFmtId="0" fontId="4" fillId="0" borderId="0" xfId="0" applyFont="1" applyAlignment="1">
      <alignment horizontal="center"/>
    </xf>
    <xf numFmtId="43" fontId="4" fillId="0" borderId="0" xfId="37" applyFont="1" applyAlignment="1">
      <alignment horizontal="center"/>
    </xf>
    <xf numFmtId="43" fontId="85" fillId="0" borderId="13" xfId="39" applyFont="1" applyBorder="1" applyAlignment="1">
      <alignment/>
    </xf>
    <xf numFmtId="0" fontId="91" fillId="0" borderId="0" xfId="0" applyFont="1" applyBorder="1" applyAlignment="1">
      <alignment horizontal="center"/>
    </xf>
    <xf numFmtId="43" fontId="85" fillId="0" borderId="0" xfId="0" applyNumberFormat="1" applyFont="1" applyBorder="1" applyAlignment="1">
      <alignment/>
    </xf>
    <xf numFmtId="0" fontId="85" fillId="0" borderId="0" xfId="0" applyFont="1" applyAlignment="1">
      <alignment horizontal="left"/>
    </xf>
    <xf numFmtId="0" fontId="91" fillId="0" borderId="1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85" fillId="0" borderId="11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5" fillId="0" borderId="0" xfId="0" applyFont="1" applyAlignment="1">
      <alignment vertical="center"/>
    </xf>
    <xf numFmtId="0" fontId="107" fillId="0" borderId="0" xfId="0" applyFont="1" applyAlignment="1">
      <alignment/>
    </xf>
    <xf numFmtId="43" fontId="87" fillId="0" borderId="14" xfId="37" applyFont="1" applyBorder="1" applyAlignment="1">
      <alignment/>
    </xf>
    <xf numFmtId="43" fontId="87" fillId="0" borderId="0" xfId="37" applyFont="1" applyAlignment="1">
      <alignment/>
    </xf>
    <xf numFmtId="0" fontId="88" fillId="0" borderId="0" xfId="0" applyFont="1" applyAlignment="1">
      <alignment horizontal="left"/>
    </xf>
    <xf numFmtId="43" fontId="87" fillId="0" borderId="10" xfId="37" applyFont="1" applyBorder="1" applyAlignment="1">
      <alignment/>
    </xf>
    <xf numFmtId="43" fontId="87" fillId="0" borderId="0" xfId="37" applyFont="1" applyBorder="1" applyAlignment="1">
      <alignment/>
    </xf>
    <xf numFmtId="43" fontId="87" fillId="0" borderId="12" xfId="37" applyFont="1" applyBorder="1" applyAlignment="1">
      <alignment/>
    </xf>
    <xf numFmtId="43" fontId="87" fillId="0" borderId="13" xfId="37" applyFont="1" applyBorder="1" applyAlignment="1">
      <alignment vertical="center"/>
    </xf>
    <xf numFmtId="43" fontId="4" fillId="0" borderId="0" xfId="37" applyFont="1" applyBorder="1" applyAlignment="1">
      <alignment horizontal="right" vertical="center"/>
    </xf>
    <xf numFmtId="0" fontId="85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20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49" fontId="85" fillId="0" borderId="11" xfId="0" applyNumberFormat="1" applyFont="1" applyBorder="1" applyAlignment="1">
      <alignment horizontal="center"/>
    </xf>
    <xf numFmtId="0" fontId="85" fillId="0" borderId="29" xfId="0" applyFont="1" applyBorder="1" applyAlignment="1">
      <alignment/>
    </xf>
    <xf numFmtId="0" fontId="85" fillId="0" borderId="23" xfId="0" applyFont="1" applyBorder="1" applyAlignment="1">
      <alignment/>
    </xf>
    <xf numFmtId="49" fontId="85" fillId="0" borderId="0" xfId="0" applyNumberFormat="1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108" fillId="0" borderId="11" xfId="0" applyFont="1" applyBorder="1" applyAlignment="1" applyProtection="1">
      <alignment/>
      <protection locked="0"/>
    </xf>
    <xf numFmtId="0" fontId="108" fillId="0" borderId="11" xfId="0" applyFont="1" applyBorder="1" applyAlignment="1" applyProtection="1">
      <alignment horizontal="center"/>
      <protection locked="0"/>
    </xf>
    <xf numFmtId="0" fontId="85" fillId="0" borderId="0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194" fontId="108" fillId="0" borderId="11" xfId="37" applyNumberFormat="1" applyFont="1" applyFill="1" applyBorder="1" applyAlignment="1" applyProtection="1">
      <alignment/>
      <protection locked="0"/>
    </xf>
    <xf numFmtId="0" fontId="109" fillId="0" borderId="11" xfId="0" applyFont="1" applyBorder="1" applyAlignment="1" applyProtection="1">
      <alignment/>
      <protection locked="0"/>
    </xf>
    <xf numFmtId="194" fontId="109" fillId="0" borderId="11" xfId="37" applyNumberFormat="1" applyFont="1" applyFill="1" applyBorder="1" applyAlignment="1" applyProtection="1">
      <alignment/>
      <protection locked="0"/>
    </xf>
    <xf numFmtId="0" fontId="85" fillId="0" borderId="14" xfId="0" applyFont="1" applyBorder="1" applyAlignment="1">
      <alignment horizontal="center"/>
    </xf>
    <xf numFmtId="0" fontId="110" fillId="0" borderId="11" xfId="0" applyFont="1" applyBorder="1" applyAlignment="1" applyProtection="1">
      <alignment/>
      <protection locked="0"/>
    </xf>
    <xf numFmtId="194" fontId="110" fillId="0" borderId="11" xfId="37" applyNumberFormat="1" applyFont="1" applyFill="1" applyBorder="1" applyAlignment="1" applyProtection="1">
      <alignment/>
      <protection locked="0"/>
    </xf>
    <xf numFmtId="194" fontId="111" fillId="0" borderId="11" xfId="37" applyNumberFormat="1" applyFont="1" applyFill="1" applyBorder="1" applyAlignment="1" applyProtection="1">
      <alignment/>
      <protection locked="0"/>
    </xf>
    <xf numFmtId="0" fontId="111" fillId="0" borderId="11" xfId="0" applyFont="1" applyBorder="1" applyAlignment="1" applyProtection="1">
      <alignment/>
      <protection locked="0"/>
    </xf>
    <xf numFmtId="194" fontId="112" fillId="0" borderId="11" xfId="37" applyNumberFormat="1" applyFont="1" applyFill="1" applyBorder="1" applyAlignment="1" applyProtection="1">
      <alignment/>
      <protection locked="0"/>
    </xf>
    <xf numFmtId="0" fontId="112" fillId="0" borderId="11" xfId="0" applyFont="1" applyBorder="1" applyAlignment="1" applyProtection="1">
      <alignment/>
      <protection locked="0"/>
    </xf>
    <xf numFmtId="0" fontId="106" fillId="0" borderId="11" xfId="0" applyFont="1" applyBorder="1" applyAlignment="1" applyProtection="1">
      <alignment/>
      <protection locked="0"/>
    </xf>
    <xf numFmtId="194" fontId="106" fillId="0" borderId="11" xfId="37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/>
    </xf>
    <xf numFmtId="194" fontId="113" fillId="0" borderId="11" xfId="37" applyNumberFormat="1" applyFont="1" applyFill="1" applyBorder="1" applyAlignment="1" applyProtection="1">
      <alignment/>
      <protection locked="0"/>
    </xf>
    <xf numFmtId="0" fontId="113" fillId="0" borderId="11" xfId="0" applyFont="1" applyBorder="1" applyAlignment="1" applyProtection="1">
      <alignment/>
      <protection locked="0"/>
    </xf>
    <xf numFmtId="0" fontId="113" fillId="0" borderId="14" xfId="0" applyFont="1" applyBorder="1" applyAlignment="1" applyProtection="1">
      <alignment/>
      <protection locked="0"/>
    </xf>
    <xf numFmtId="194" fontId="113" fillId="0" borderId="14" xfId="37" applyNumberFormat="1" applyFont="1" applyFill="1" applyBorder="1" applyAlignment="1" applyProtection="1">
      <alignment/>
      <protection locked="0"/>
    </xf>
    <xf numFmtId="0" fontId="85" fillId="0" borderId="23" xfId="0" applyFont="1" applyBorder="1" applyAlignment="1">
      <alignment horizontal="center"/>
    </xf>
    <xf numFmtId="49" fontId="85" fillId="0" borderId="12" xfId="0" applyNumberFormat="1" applyFont="1" applyBorder="1" applyAlignment="1">
      <alignment horizontal="center"/>
    </xf>
    <xf numFmtId="0" fontId="114" fillId="0" borderId="12" xfId="0" applyFont="1" applyBorder="1" applyAlignment="1" applyProtection="1">
      <alignment/>
      <protection locked="0"/>
    </xf>
    <xf numFmtId="194" fontId="114" fillId="0" borderId="12" xfId="37" applyNumberFormat="1" applyFont="1" applyFill="1" applyBorder="1" applyAlignment="1" applyProtection="1">
      <alignment/>
      <protection locked="0"/>
    </xf>
    <xf numFmtId="0" fontId="109" fillId="0" borderId="0" xfId="0" applyFont="1" applyBorder="1" applyAlignment="1" applyProtection="1">
      <alignment/>
      <protection locked="0"/>
    </xf>
    <xf numFmtId="194" fontId="109" fillId="0" borderId="0" xfId="37" applyNumberFormat="1" applyFont="1" applyFill="1" applyBorder="1" applyAlignment="1" applyProtection="1">
      <alignment/>
      <protection locked="0"/>
    </xf>
    <xf numFmtId="0" fontId="109" fillId="0" borderId="29" xfId="0" applyFont="1" applyBorder="1" applyAlignment="1" applyProtection="1">
      <alignment/>
      <protection locked="0"/>
    </xf>
    <xf numFmtId="194" fontId="91" fillId="0" borderId="10" xfId="0" applyNumberFormat="1" applyFont="1" applyBorder="1" applyAlignment="1">
      <alignment/>
    </xf>
    <xf numFmtId="0" fontId="91" fillId="0" borderId="29" xfId="0" applyFont="1" applyBorder="1" applyAlignment="1">
      <alignment/>
    </xf>
    <xf numFmtId="0" fontId="109" fillId="0" borderId="13" xfId="0" applyFont="1" applyBorder="1" applyAlignment="1" applyProtection="1">
      <alignment/>
      <protection locked="0"/>
    </xf>
    <xf numFmtId="194" fontId="109" fillId="0" borderId="13" xfId="37" applyNumberFormat="1" applyFont="1" applyFill="1" applyBorder="1" applyAlignment="1" applyProtection="1">
      <alignment/>
      <protection locked="0"/>
    </xf>
    <xf numFmtId="194" fontId="91" fillId="0" borderId="10" xfId="0" applyNumberFormat="1" applyFont="1" applyBorder="1" applyAlignment="1">
      <alignment/>
    </xf>
    <xf numFmtId="194" fontId="109" fillId="0" borderId="12" xfId="37" applyNumberFormat="1" applyFont="1" applyFill="1" applyBorder="1" applyAlignment="1" applyProtection="1">
      <alignment/>
      <protection locked="0"/>
    </xf>
    <xf numFmtId="0" fontId="109" fillId="0" borderId="12" xfId="0" applyFont="1" applyBorder="1" applyAlignment="1" applyProtection="1">
      <alignment/>
      <protection locked="0"/>
    </xf>
    <xf numFmtId="0" fontId="91" fillId="0" borderId="13" xfId="0" applyFont="1" applyBorder="1" applyAlignment="1">
      <alignment horizontal="center"/>
    </xf>
    <xf numFmtId="194" fontId="112" fillId="0" borderId="12" xfId="37" applyNumberFormat="1" applyFont="1" applyFill="1" applyBorder="1" applyAlignment="1" applyProtection="1">
      <alignment/>
      <protection locked="0"/>
    </xf>
    <xf numFmtId="0" fontId="112" fillId="0" borderId="12" xfId="0" applyFont="1" applyBorder="1" applyAlignment="1" applyProtection="1">
      <alignment/>
      <protection locked="0"/>
    </xf>
    <xf numFmtId="0" fontId="91" fillId="0" borderId="29" xfId="0" applyFont="1" applyBorder="1" applyAlignment="1">
      <alignment/>
    </xf>
    <xf numFmtId="0" fontId="115" fillId="0" borderId="29" xfId="0" applyFont="1" applyBorder="1" applyAlignment="1" applyProtection="1">
      <alignment/>
      <protection locked="0"/>
    </xf>
    <xf numFmtId="0" fontId="113" fillId="0" borderId="13" xfId="0" applyFont="1" applyBorder="1" applyAlignment="1" applyProtection="1">
      <alignment/>
      <protection locked="0"/>
    </xf>
    <xf numFmtId="194" fontId="113" fillId="0" borderId="13" xfId="37" applyNumberFormat="1" applyFont="1" applyFill="1" applyBorder="1" applyAlignment="1" applyProtection="1">
      <alignment/>
      <protection locked="0"/>
    </xf>
    <xf numFmtId="194" fontId="5" fillId="0" borderId="10" xfId="37" applyNumberFormat="1" applyFon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29" xfId="0" applyFont="1" applyBorder="1" applyAlignment="1" applyProtection="1">
      <alignment/>
      <protection locked="0"/>
    </xf>
    <xf numFmtId="0" fontId="5" fillId="0" borderId="23" xfId="0" applyFont="1" applyBorder="1" applyAlignment="1">
      <alignment horizontal="center"/>
    </xf>
    <xf numFmtId="0" fontId="91" fillId="0" borderId="23" xfId="0" applyFont="1" applyBorder="1" applyAlignment="1">
      <alignment/>
    </xf>
    <xf numFmtId="49" fontId="91" fillId="0" borderId="29" xfId="0" applyNumberFormat="1" applyFont="1" applyBorder="1" applyAlignment="1">
      <alignment/>
    </xf>
    <xf numFmtId="0" fontId="113" fillId="0" borderId="11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4" fontId="4" fillId="0" borderId="11" xfId="37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85" fillId="0" borderId="0" xfId="0" applyFont="1" applyBorder="1" applyAlignment="1">
      <alignment horizontal="left"/>
    </xf>
    <xf numFmtId="0" fontId="91" fillId="0" borderId="14" xfId="0" applyFont="1" applyBorder="1" applyAlignment="1">
      <alignment horizontal="left"/>
    </xf>
    <xf numFmtId="0" fontId="116" fillId="0" borderId="11" xfId="0" applyFont="1" applyBorder="1" applyAlignment="1" applyProtection="1">
      <alignment horizontal="left"/>
      <protection locked="0"/>
    </xf>
    <xf numFmtId="0" fontId="110" fillId="0" borderId="11" xfId="0" applyFont="1" applyBorder="1" applyAlignment="1" applyProtection="1">
      <alignment horizontal="left"/>
      <protection locked="0"/>
    </xf>
    <xf numFmtId="0" fontId="116" fillId="0" borderId="12" xfId="0" applyFont="1" applyBorder="1" applyAlignment="1" applyProtection="1">
      <alignment horizontal="left"/>
      <protection locked="0"/>
    </xf>
    <xf numFmtId="0" fontId="111" fillId="0" borderId="11" xfId="0" applyFont="1" applyBorder="1" applyAlignment="1" applyProtection="1">
      <alignment horizontal="left"/>
      <protection locked="0"/>
    </xf>
    <xf numFmtId="0" fontId="106" fillId="0" borderId="11" xfId="0" applyFont="1" applyBorder="1" applyAlignment="1" applyProtection="1">
      <alignment horizontal="left"/>
      <protection locked="0"/>
    </xf>
    <xf numFmtId="0" fontId="114" fillId="0" borderId="12" xfId="0" applyFont="1" applyBorder="1" applyAlignment="1" applyProtection="1">
      <alignment horizontal="left"/>
      <protection locked="0"/>
    </xf>
    <xf numFmtId="0" fontId="106" fillId="0" borderId="12" xfId="0" applyFont="1" applyBorder="1" applyAlignment="1" applyProtection="1">
      <alignment horizontal="left"/>
      <protection locked="0"/>
    </xf>
    <xf numFmtId="0" fontId="109" fillId="0" borderId="0" xfId="0" applyFont="1" applyBorder="1" applyAlignment="1" applyProtection="1">
      <alignment horizontal="left"/>
      <protection locked="0"/>
    </xf>
    <xf numFmtId="0" fontId="113" fillId="0" borderId="11" xfId="0" applyFont="1" applyBorder="1" applyAlignment="1" applyProtection="1">
      <alignment horizontal="left"/>
      <protection locked="0"/>
    </xf>
    <xf numFmtId="0" fontId="85" fillId="0" borderId="11" xfId="0" applyFont="1" applyBorder="1" applyAlignment="1">
      <alignment/>
    </xf>
    <xf numFmtId="0" fontId="113" fillId="0" borderId="14" xfId="0" applyFont="1" applyBorder="1" applyAlignment="1" applyProtection="1">
      <alignment horizontal="center"/>
      <protection locked="0"/>
    </xf>
    <xf numFmtId="0" fontId="113" fillId="0" borderId="13" xfId="0" applyFont="1" applyBorder="1" applyAlignment="1" applyProtection="1">
      <alignment horizontal="center"/>
      <protection locked="0"/>
    </xf>
    <xf numFmtId="0" fontId="116" fillId="0" borderId="11" xfId="0" applyFont="1" applyBorder="1" applyAlignment="1" applyProtection="1">
      <alignment horizontal="center"/>
      <protection locked="0"/>
    </xf>
    <xf numFmtId="0" fontId="109" fillId="0" borderId="13" xfId="0" applyFont="1" applyBorder="1" applyAlignment="1" applyProtection="1">
      <alignment horizontal="center"/>
      <protection locked="0"/>
    </xf>
    <xf numFmtId="0" fontId="110" fillId="0" borderId="11" xfId="0" applyFont="1" applyBorder="1" applyAlignment="1" applyProtection="1">
      <alignment horizontal="center"/>
      <protection locked="0"/>
    </xf>
    <xf numFmtId="0" fontId="116" fillId="0" borderId="12" xfId="0" applyFont="1" applyBorder="1" applyAlignment="1" applyProtection="1">
      <alignment horizontal="center"/>
      <protection locked="0"/>
    </xf>
    <xf numFmtId="0" fontId="111" fillId="0" borderId="11" xfId="0" applyFont="1" applyBorder="1" applyAlignment="1" applyProtection="1">
      <alignment horizontal="center"/>
      <protection locked="0"/>
    </xf>
    <xf numFmtId="0" fontId="106" fillId="0" borderId="11" xfId="0" applyFont="1" applyBorder="1" applyAlignment="1" applyProtection="1">
      <alignment horizontal="center"/>
      <protection locked="0"/>
    </xf>
    <xf numFmtId="0" fontId="114" fillId="0" borderId="12" xfId="0" applyFont="1" applyBorder="1" applyAlignment="1" applyProtection="1">
      <alignment horizontal="center"/>
      <protection locked="0"/>
    </xf>
    <xf numFmtId="0" fontId="106" fillId="0" borderId="12" xfId="0" applyFont="1" applyBorder="1" applyAlignment="1" applyProtection="1">
      <alignment horizontal="center"/>
      <protection locked="0"/>
    </xf>
    <xf numFmtId="0" fontId="109" fillId="0" borderId="0" xfId="0" applyFont="1" applyBorder="1" applyAlignment="1" applyProtection="1">
      <alignment horizontal="center"/>
      <protection locked="0"/>
    </xf>
    <xf numFmtId="0" fontId="108" fillId="0" borderId="11" xfId="0" applyFont="1" applyBorder="1" applyAlignment="1" applyProtection="1">
      <alignment horizontal="left"/>
      <protection locked="0"/>
    </xf>
    <xf numFmtId="0" fontId="108" fillId="0" borderId="0" xfId="0" applyFont="1" applyBorder="1" applyAlignment="1" applyProtection="1">
      <alignment horizontal="center"/>
      <protection locked="0"/>
    </xf>
    <xf numFmtId="0" fontId="109" fillId="0" borderId="37" xfId="0" applyFont="1" applyBorder="1" applyAlignment="1" applyProtection="1">
      <alignment horizontal="left"/>
      <protection locked="0"/>
    </xf>
    <xf numFmtId="0" fontId="109" fillId="0" borderId="37" xfId="0" applyFont="1" applyBorder="1" applyAlignment="1" applyProtection="1">
      <alignment horizontal="center"/>
      <protection locked="0"/>
    </xf>
    <xf numFmtId="0" fontId="117" fillId="0" borderId="11" xfId="0" applyFont="1" applyBorder="1" applyAlignment="1" applyProtection="1">
      <alignment horizontal="left"/>
      <protection locked="0"/>
    </xf>
    <xf numFmtId="0" fontId="118" fillId="0" borderId="11" xfId="0" applyFont="1" applyBorder="1" applyAlignment="1" applyProtection="1">
      <alignment horizontal="left"/>
      <protection locked="0"/>
    </xf>
    <xf numFmtId="0" fontId="118" fillId="0" borderId="14" xfId="0" applyFont="1" applyBorder="1" applyAlignment="1" applyProtection="1">
      <alignment horizontal="left"/>
      <protection locked="0"/>
    </xf>
    <xf numFmtId="0" fontId="118" fillId="0" borderId="13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11" fillId="0" borderId="11" xfId="0" applyFont="1" applyBorder="1" applyAlignment="1" applyProtection="1">
      <alignment horizontal="left"/>
      <protection locked="0"/>
    </xf>
    <xf numFmtId="43" fontId="91" fillId="0" borderId="0" xfId="0" applyNumberFormat="1" applyFont="1" applyAlignment="1">
      <alignment/>
    </xf>
    <xf numFmtId="0" fontId="4" fillId="0" borderId="39" xfId="0" applyFont="1" applyBorder="1" applyAlignment="1" applyProtection="1">
      <alignment/>
      <protection locked="0"/>
    </xf>
    <xf numFmtId="43" fontId="108" fillId="0" borderId="11" xfId="39" applyFont="1" applyBorder="1" applyAlignment="1">
      <alignment/>
    </xf>
    <xf numFmtId="43" fontId="85" fillId="0" borderId="11" xfId="39" applyFont="1" applyBorder="1" applyAlignment="1">
      <alignment/>
    </xf>
    <xf numFmtId="43" fontId="119" fillId="0" borderId="11" xfId="39" applyFont="1" applyBorder="1" applyAlignment="1">
      <alignment/>
    </xf>
    <xf numFmtId="43" fontId="88" fillId="0" borderId="0" xfId="37" applyFont="1" applyBorder="1" applyAlignment="1">
      <alignment vertical="center"/>
    </xf>
    <xf numFmtId="43" fontId="88" fillId="0" borderId="0" xfId="37" applyFont="1" applyBorder="1" applyAlignment="1">
      <alignment/>
    </xf>
    <xf numFmtId="43" fontId="88" fillId="0" borderId="19" xfId="37" applyFont="1" applyBorder="1" applyAlignment="1">
      <alignment vertical="center"/>
    </xf>
    <xf numFmtId="43" fontId="88" fillId="0" borderId="19" xfId="37" applyFont="1" applyBorder="1" applyAlignment="1">
      <alignment/>
    </xf>
    <xf numFmtId="43" fontId="88" fillId="0" borderId="18" xfId="37" applyFont="1" applyBorder="1" applyAlignment="1">
      <alignment/>
    </xf>
    <xf numFmtId="43" fontId="88" fillId="0" borderId="22" xfId="37" applyFont="1" applyBorder="1" applyAlignment="1">
      <alignment vertical="center"/>
    </xf>
    <xf numFmtId="0" fontId="88" fillId="0" borderId="0" xfId="0" applyFont="1" applyAlignment="1">
      <alignment horizontal="center"/>
    </xf>
    <xf numFmtId="0" fontId="88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120" fillId="0" borderId="21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37" applyFont="1" applyAlignment="1">
      <alignment/>
    </xf>
    <xf numFmtId="0" fontId="120" fillId="0" borderId="0" xfId="0" applyFont="1" applyAlignment="1">
      <alignment horizontal="center"/>
    </xf>
    <xf numFmtId="43" fontId="4" fillId="0" borderId="11" xfId="37" applyFont="1" applyBorder="1" applyAlignment="1">
      <alignment horizontal="center"/>
    </xf>
    <xf numFmtId="43" fontId="6" fillId="0" borderId="0" xfId="37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7" applyFont="1" applyBorder="1" applyAlignment="1">
      <alignment horizontal="center"/>
    </xf>
    <xf numFmtId="43" fontId="6" fillId="0" borderId="0" xfId="37" applyFont="1" applyBorder="1" applyAlignment="1">
      <alignment/>
    </xf>
    <xf numFmtId="43" fontId="6" fillId="0" borderId="0" xfId="0" applyNumberFormat="1" applyFont="1" applyBorder="1" applyAlignment="1">
      <alignment/>
    </xf>
    <xf numFmtId="43" fontId="5" fillId="0" borderId="14" xfId="37" applyFont="1" applyBorder="1" applyAlignment="1">
      <alignment horizontal="center" vertical="center"/>
    </xf>
    <xf numFmtId="43" fontId="5" fillId="0" borderId="11" xfId="37" applyFont="1" applyBorder="1" applyAlignment="1">
      <alignment horizontal="center" vertical="center"/>
    </xf>
    <xf numFmtId="0" fontId="5" fillId="0" borderId="0" xfId="0" applyFont="1" applyAlignment="1">
      <alignment/>
    </xf>
    <xf numFmtId="0" fontId="102" fillId="0" borderId="12" xfId="0" applyFont="1" applyBorder="1" applyAlignment="1">
      <alignment horizontal="left"/>
    </xf>
    <xf numFmtId="43" fontId="88" fillId="0" borderId="17" xfId="37" applyFont="1" applyBorder="1" applyAlignment="1">
      <alignment/>
    </xf>
    <xf numFmtId="43" fontId="88" fillId="0" borderId="12" xfId="37" applyFont="1" applyBorder="1" applyAlignment="1">
      <alignment horizontal="center"/>
    </xf>
    <xf numFmtId="43" fontId="88" fillId="0" borderId="17" xfId="37" applyFont="1" applyBorder="1" applyAlignment="1">
      <alignment horizontal="center"/>
    </xf>
    <xf numFmtId="43" fontId="88" fillId="0" borderId="17" xfId="37" applyFont="1" applyBorder="1" applyAlignment="1">
      <alignment horizontal="center" wrapText="1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/>
    </xf>
    <xf numFmtId="0" fontId="88" fillId="0" borderId="12" xfId="0" applyFont="1" applyBorder="1" applyAlignment="1">
      <alignment horizontal="center"/>
    </xf>
    <xf numFmtId="0" fontId="103" fillId="0" borderId="12" xfId="0" applyFont="1" applyBorder="1" applyAlignment="1">
      <alignment/>
    </xf>
    <xf numFmtId="43" fontId="88" fillId="0" borderId="13" xfId="37" applyFont="1" applyBorder="1" applyAlignment="1">
      <alignment horizontal="center" wrapText="1"/>
    </xf>
    <xf numFmtId="0" fontId="88" fillId="0" borderId="0" xfId="0" applyFont="1" applyAlignment="1">
      <alignment/>
    </xf>
    <xf numFmtId="43" fontId="88" fillId="0" borderId="27" xfId="0" applyNumberFormat="1" applyFont="1" applyBorder="1" applyAlignment="1">
      <alignment/>
    </xf>
    <xf numFmtId="43" fontId="88" fillId="0" borderId="28" xfId="0" applyNumberFormat="1" applyFont="1" applyBorder="1" applyAlignment="1">
      <alignment/>
    </xf>
    <xf numFmtId="43" fontId="88" fillId="0" borderId="35" xfId="0" applyNumberFormat="1" applyFont="1" applyBorder="1" applyAlignment="1">
      <alignment/>
    </xf>
    <xf numFmtId="0" fontId="100" fillId="0" borderId="0" xfId="0" applyFont="1" applyAlignment="1">
      <alignment/>
    </xf>
    <xf numFmtId="0" fontId="94" fillId="0" borderId="0" xfId="0" applyFont="1" applyAlignment="1">
      <alignment/>
    </xf>
    <xf numFmtId="0" fontId="4" fillId="0" borderId="40" xfId="0" applyFont="1" applyBorder="1" applyAlignment="1">
      <alignment/>
    </xf>
    <xf numFmtId="43" fontId="4" fillId="0" borderId="24" xfId="37" applyFont="1" applyBorder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3" fontId="87" fillId="0" borderId="13" xfId="37" applyFont="1" applyFill="1" applyBorder="1" applyAlignment="1">
      <alignment vertical="center"/>
    </xf>
    <xf numFmtId="43" fontId="2" fillId="0" borderId="13" xfId="37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43" fontId="85" fillId="0" borderId="11" xfId="37" applyFont="1" applyBorder="1" applyAlignment="1">
      <alignment vertical="center"/>
    </xf>
    <xf numFmtId="0" fontId="4" fillId="0" borderId="11" xfId="0" applyFont="1" applyFill="1" applyBorder="1" applyAlignment="1">
      <alignment/>
    </xf>
    <xf numFmtId="43" fontId="85" fillId="0" borderId="11" xfId="37" applyFont="1" applyFill="1" applyBorder="1" applyAlignment="1">
      <alignment vertical="center"/>
    </xf>
    <xf numFmtId="43" fontId="4" fillId="0" borderId="11" xfId="37" applyFont="1" applyFill="1" applyBorder="1" applyAlignment="1">
      <alignment/>
    </xf>
    <xf numFmtId="43" fontId="4" fillId="0" borderId="11" xfId="37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vertical="center"/>
    </xf>
    <xf numFmtId="0" fontId="88" fillId="0" borderId="12" xfId="0" applyFont="1" applyFill="1" applyBorder="1" applyAlignment="1">
      <alignment vertical="center"/>
    </xf>
    <xf numFmtId="43" fontId="3" fillId="0" borderId="13" xfId="37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43" fontId="2" fillId="0" borderId="13" xfId="37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3" fontId="2" fillId="0" borderId="13" xfId="37" applyFont="1" applyFill="1" applyBorder="1" applyAlignment="1">
      <alignment horizontal="left" vertical="center"/>
    </xf>
    <xf numFmtId="43" fontId="88" fillId="0" borderId="13" xfId="37" applyFont="1" applyFill="1" applyBorder="1" applyAlignment="1">
      <alignment vertical="center"/>
    </xf>
    <xf numFmtId="0" fontId="87" fillId="0" borderId="13" xfId="0" applyFont="1" applyFill="1" applyBorder="1" applyAlignment="1">
      <alignment vertical="center"/>
    </xf>
    <xf numFmtId="43" fontId="88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43" fontId="88" fillId="0" borderId="2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3" fontId="88" fillId="0" borderId="24" xfId="37" applyFont="1" applyFill="1" applyBorder="1" applyAlignment="1">
      <alignment vertical="center"/>
    </xf>
    <xf numFmtId="43" fontId="3" fillId="0" borderId="24" xfId="37" applyFont="1" applyFill="1" applyBorder="1" applyAlignment="1">
      <alignment vertical="center"/>
    </xf>
    <xf numFmtId="0" fontId="91" fillId="0" borderId="1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88" fillId="0" borderId="11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 horizontal="center"/>
    </xf>
    <xf numFmtId="0" fontId="87" fillId="0" borderId="11" xfId="0" applyFont="1" applyBorder="1" applyAlignment="1">
      <alignment/>
    </xf>
    <xf numFmtId="41" fontId="88" fillId="0" borderId="11" xfId="0" applyNumberFormat="1" applyFont="1" applyBorder="1" applyAlignment="1">
      <alignment/>
    </xf>
    <xf numFmtId="43" fontId="88" fillId="0" borderId="11" xfId="37" applyFont="1" applyBorder="1" applyAlignment="1">
      <alignment/>
    </xf>
    <xf numFmtId="41" fontId="88" fillId="0" borderId="24" xfId="0" applyNumberFormat="1" applyFont="1" applyBorder="1" applyAlignment="1">
      <alignment/>
    </xf>
    <xf numFmtId="43" fontId="88" fillId="0" borderId="24" xfId="37" applyFont="1" applyBorder="1" applyAlignment="1">
      <alignment/>
    </xf>
    <xf numFmtId="49" fontId="88" fillId="0" borderId="11" xfId="0" applyNumberFormat="1" applyFont="1" applyBorder="1" applyAlignment="1">
      <alignment horizontal="center"/>
    </xf>
    <xf numFmtId="49" fontId="87" fillId="0" borderId="11" xfId="0" applyNumberFormat="1" applyFont="1" applyBorder="1" applyAlignment="1">
      <alignment/>
    </xf>
    <xf numFmtId="49" fontId="88" fillId="0" borderId="11" xfId="0" applyNumberFormat="1" applyFont="1" applyBorder="1" applyAlignment="1">
      <alignment horizontal="left"/>
    </xf>
    <xf numFmtId="49" fontId="88" fillId="0" borderId="0" xfId="0" applyNumberFormat="1" applyFont="1" applyBorder="1" applyAlignment="1">
      <alignment horizontal="center"/>
    </xf>
    <xf numFmtId="43" fontId="87" fillId="0" borderId="0" xfId="37" applyFont="1" applyBorder="1" applyAlignment="1">
      <alignment horizontal="center"/>
    </xf>
    <xf numFmtId="0" fontId="121" fillId="0" borderId="12" xfId="33" applyNumberFormat="1" applyFont="1" applyFill="1" applyBorder="1" applyAlignment="1">
      <alignment vertical="top" wrapText="1" readingOrder="1"/>
      <protection/>
    </xf>
    <xf numFmtId="0" fontId="121" fillId="0" borderId="13" xfId="33" applyNumberFormat="1" applyFont="1" applyFill="1" applyBorder="1" applyAlignment="1">
      <alignment vertical="top" wrapText="1" readingOrder="1"/>
      <protection/>
    </xf>
    <xf numFmtId="0" fontId="87" fillId="0" borderId="0" xfId="0" applyFont="1" applyBorder="1" applyAlignment="1">
      <alignment/>
    </xf>
    <xf numFmtId="0" fontId="121" fillId="0" borderId="0" xfId="33" applyNumberFormat="1" applyFont="1" applyFill="1" applyBorder="1" applyAlignment="1">
      <alignment vertical="top" wrapText="1" readingOrder="1"/>
      <protection/>
    </xf>
    <xf numFmtId="0" fontId="87" fillId="0" borderId="14" xfId="0" applyFont="1" applyBorder="1" applyAlignment="1">
      <alignment/>
    </xf>
    <xf numFmtId="0" fontId="121" fillId="0" borderId="14" xfId="33" applyNumberFormat="1" applyFont="1" applyFill="1" applyBorder="1" applyAlignment="1">
      <alignment vertical="top" wrapText="1" readingOrder="1"/>
      <protection/>
    </xf>
    <xf numFmtId="43" fontId="2" fillId="0" borderId="0" xfId="37" applyFont="1" applyAlignment="1">
      <alignment/>
    </xf>
    <xf numFmtId="0" fontId="2" fillId="0" borderId="12" xfId="0" applyFont="1" applyBorder="1" applyAlignment="1">
      <alignment/>
    </xf>
    <xf numFmtId="43" fontId="2" fillId="0" borderId="12" xfId="37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37" applyFont="1" applyBorder="1" applyAlignment="1">
      <alignment/>
    </xf>
    <xf numFmtId="43" fontId="87" fillId="0" borderId="11" xfId="37" applyFont="1" applyBorder="1" applyAlignment="1">
      <alignment/>
    </xf>
    <xf numFmtId="43" fontId="2" fillId="0" borderId="11" xfId="37" applyFont="1" applyBorder="1" applyAlignment="1">
      <alignment/>
    </xf>
    <xf numFmtId="0" fontId="5" fillId="0" borderId="0" xfId="0" applyFont="1" applyBorder="1" applyAlignment="1">
      <alignment horizontal="center"/>
    </xf>
    <xf numFmtId="43" fontId="91" fillId="0" borderId="24" xfId="0" applyNumberFormat="1" applyFont="1" applyBorder="1" applyAlignment="1">
      <alignment/>
    </xf>
    <xf numFmtId="43" fontId="85" fillId="0" borderId="24" xfId="0" applyNumberFormat="1" applyFont="1" applyBorder="1" applyAlignment="1">
      <alignment/>
    </xf>
    <xf numFmtId="43" fontId="87" fillId="0" borderId="12" xfId="39" applyFont="1" applyBorder="1" applyAlignment="1">
      <alignment/>
    </xf>
    <xf numFmtId="0" fontId="2" fillId="0" borderId="13" xfId="0" applyFont="1" applyBorder="1" applyAlignment="1">
      <alignment/>
    </xf>
    <xf numFmtId="43" fontId="87" fillId="0" borderId="24" xfId="0" applyNumberFormat="1" applyFont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91" fillId="0" borderId="0" xfId="0" applyFont="1" applyBorder="1" applyAlignment="1">
      <alignment/>
    </xf>
    <xf numFmtId="0" fontId="85" fillId="0" borderId="36" xfId="0" applyFont="1" applyBorder="1" applyAlignment="1">
      <alignment/>
    </xf>
    <xf numFmtId="0" fontId="85" fillId="0" borderId="13" xfId="0" applyFont="1" applyBorder="1" applyAlignment="1">
      <alignment/>
    </xf>
    <xf numFmtId="0" fontId="87" fillId="0" borderId="13" xfId="0" applyFont="1" applyBorder="1" applyAlignment="1">
      <alignment/>
    </xf>
    <xf numFmtId="0" fontId="88" fillId="0" borderId="34" xfId="0" applyFont="1" applyBorder="1" applyAlignment="1">
      <alignment vertical="center"/>
    </xf>
    <xf numFmtId="0" fontId="88" fillId="0" borderId="34" xfId="0" applyFont="1" applyBorder="1" applyAlignment="1">
      <alignment/>
    </xf>
    <xf numFmtId="0" fontId="105" fillId="0" borderId="0" xfId="0" applyFont="1" applyAlignment="1">
      <alignment/>
    </xf>
    <xf numFmtId="0" fontId="122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43" fontId="2" fillId="0" borderId="0" xfId="37" applyFont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43" fontId="2" fillId="0" borderId="10" xfId="37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43" fontId="2" fillId="0" borderId="0" xfId="37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94" fontId="5" fillId="0" borderId="0" xfId="37" applyNumberFormat="1" applyFont="1" applyFill="1" applyBorder="1" applyAlignment="1" applyProtection="1">
      <alignment/>
      <protection locked="0"/>
    </xf>
    <xf numFmtId="0" fontId="10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8" fillId="0" borderId="36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01" fillId="0" borderId="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43" fontId="85" fillId="0" borderId="11" xfId="37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43" fontId="91" fillId="0" borderId="11" xfId="37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0" fontId="88" fillId="0" borderId="36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8" fillId="0" borderId="11" xfId="0" applyFont="1" applyBorder="1" applyAlignment="1">
      <alignment horizontal="center" vertical="center"/>
    </xf>
    <xf numFmtId="43" fontId="87" fillId="0" borderId="36" xfId="37" applyFont="1" applyBorder="1" applyAlignment="1">
      <alignment horizontal="center"/>
    </xf>
    <xf numFmtId="43" fontId="87" fillId="0" borderId="29" xfId="37" applyFont="1" applyBorder="1" applyAlignment="1">
      <alignment horizontal="center"/>
    </xf>
    <xf numFmtId="43" fontId="87" fillId="0" borderId="23" xfId="37" applyFont="1" applyBorder="1" applyAlignment="1">
      <alignment horizontal="center"/>
    </xf>
    <xf numFmtId="43" fontId="87" fillId="0" borderId="11" xfId="37" applyFont="1" applyBorder="1" applyAlignment="1">
      <alignment horizontal="center"/>
    </xf>
    <xf numFmtId="49" fontId="88" fillId="0" borderId="36" xfId="0" applyNumberFormat="1" applyFont="1" applyBorder="1" applyAlignment="1">
      <alignment horizontal="center"/>
    </xf>
    <xf numFmtId="49" fontId="88" fillId="0" borderId="23" xfId="0" applyNumberFormat="1" applyFont="1" applyBorder="1" applyAlignment="1">
      <alignment horizontal="center"/>
    </xf>
    <xf numFmtId="43" fontId="88" fillId="0" borderId="41" xfId="37" applyFont="1" applyBorder="1" applyAlignment="1">
      <alignment horizontal="center"/>
    </xf>
    <xf numFmtId="43" fontId="88" fillId="0" borderId="10" xfId="37" applyFont="1" applyBorder="1" applyAlignment="1">
      <alignment horizontal="center"/>
    </xf>
    <xf numFmtId="43" fontId="88" fillId="0" borderId="40" xfId="37" applyFont="1" applyBorder="1" applyAlignment="1">
      <alignment horizontal="center"/>
    </xf>
    <xf numFmtId="49" fontId="88" fillId="0" borderId="11" xfId="37" applyNumberFormat="1" applyFont="1" applyBorder="1" applyAlignment="1">
      <alignment horizontal="center"/>
    </xf>
    <xf numFmtId="43" fontId="88" fillId="0" borderId="24" xfId="37" applyFont="1" applyBorder="1" applyAlignment="1">
      <alignment horizontal="center"/>
    </xf>
    <xf numFmtId="49" fontId="88" fillId="0" borderId="11" xfId="0" applyNumberFormat="1" applyFont="1" applyBorder="1" applyAlignment="1">
      <alignment horizontal="center"/>
    </xf>
    <xf numFmtId="43" fontId="88" fillId="0" borderId="11" xfId="37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11" xfId="37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37" applyFont="1" applyAlignment="1">
      <alignment horizontal="center"/>
    </xf>
    <xf numFmtId="0" fontId="4" fillId="0" borderId="0" xfId="0" applyFont="1" applyAlignment="1">
      <alignment horizontal="left"/>
    </xf>
    <xf numFmtId="0" fontId="88" fillId="0" borderId="1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1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5" fillId="0" borderId="11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23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01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91" fillId="0" borderId="36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1" fillId="0" borderId="12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49" fontId="91" fillId="0" borderId="36" xfId="0" applyNumberFormat="1" applyFont="1" applyBorder="1" applyAlignment="1">
      <alignment horizontal="center"/>
    </xf>
    <xf numFmtId="49" fontId="91" fillId="0" borderId="2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43" fontId="5" fillId="0" borderId="12" xfId="37" applyFont="1" applyBorder="1" applyAlignment="1">
      <alignment horizontal="center" vertical="center"/>
    </xf>
    <xf numFmtId="43" fontId="5" fillId="0" borderId="14" xfId="37" applyFont="1" applyBorder="1" applyAlignment="1">
      <alignment horizontal="center" vertical="center"/>
    </xf>
    <xf numFmtId="43" fontId="6" fillId="0" borderId="0" xfId="37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3" fontId="6" fillId="0" borderId="0" xfId="37" applyFont="1" applyBorder="1" applyAlignment="1">
      <alignment horizontal="center" vertical="center"/>
    </xf>
    <xf numFmtId="43" fontId="5" fillId="0" borderId="11" xfId="37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13</xdr:row>
      <xdr:rowOff>66675</xdr:rowOff>
    </xdr:from>
    <xdr:to>
      <xdr:col>7</xdr:col>
      <xdr:colOff>276225</xdr:colOff>
      <xdr:row>15</xdr:row>
      <xdr:rowOff>247650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239125" y="4362450"/>
          <a:ext cx="228600" cy="828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114300</xdr:rowOff>
    </xdr:from>
    <xdr:to>
      <xdr:col>4</xdr:col>
      <xdr:colOff>0</xdr:colOff>
      <xdr:row>5</xdr:row>
      <xdr:rowOff>0</xdr:rowOff>
    </xdr:to>
    <xdr:sp>
      <xdr:nvSpPr>
        <xdr:cNvPr id="1" name="Flowchart: Data 1"/>
        <xdr:cNvSpPr>
          <a:spLocks/>
        </xdr:cNvSpPr>
      </xdr:nvSpPr>
      <xdr:spPr>
        <a:xfrm>
          <a:off x="1266825" y="1295400"/>
          <a:ext cx="2714625" cy="447675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2;&#3633;&#3604;&#3607;&#3635;&#3600;&#3634;&#3609;&#3586;&#3657;&#3629;&#3617;&#3641;&#3621;&#3607;&#3619;&#3633;&#3614;&#3618;&#3660;&#3626;&#3636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_CATEGORY"/>
      <sheetName val="ASSET_TYPE"/>
      <sheetName val="RECEIVE_TYPE"/>
      <sheetName val="EXPENSE_JOB"/>
      <sheetName val="CREDIT_ACCOUNT"/>
      <sheetName val="ASSET_SOURCE"/>
      <sheetName val="Sheet1"/>
    </sheetNames>
    <sheetDataSet>
      <sheetData sheetId="0">
        <row r="2">
          <cell r="A2" t="str">
            <v>สังหาริมทรัพย์</v>
          </cell>
        </row>
        <row r="3">
          <cell r="A3" t="str">
            <v>อสังหาริมทรัพย์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1"/>
  <sheetViews>
    <sheetView tabSelected="1" view="pageBreakPreview" zoomScaleSheetLayoutView="100" zoomScalePageLayoutView="0" workbookViewId="0" topLeftCell="A47">
      <selection activeCell="M31" sqref="M31"/>
    </sheetView>
  </sheetViews>
  <sheetFormatPr defaultColWidth="9.140625" defaultRowHeight="15"/>
  <cols>
    <col min="1" max="2" width="4.57421875" style="1" customWidth="1"/>
    <col min="3" max="3" width="5.421875" style="1" customWidth="1"/>
    <col min="4" max="4" width="28.421875" style="1" customWidth="1"/>
    <col min="5" max="5" width="9.8515625" style="17" customWidth="1"/>
    <col min="6" max="6" width="5.28125" style="17" customWidth="1"/>
    <col min="7" max="7" width="18.8515625" style="17" customWidth="1"/>
    <col min="8" max="8" width="2.28125" style="17" customWidth="1"/>
    <col min="9" max="9" width="19.140625" style="18" customWidth="1"/>
    <col min="10" max="10" width="13.7109375" style="1" bestFit="1" customWidth="1"/>
    <col min="11" max="16384" width="9.00390625" style="1" customWidth="1"/>
  </cols>
  <sheetData>
    <row r="1" spans="1:9" ht="29.25">
      <c r="A1" s="636" t="s">
        <v>299</v>
      </c>
      <c r="B1" s="636"/>
      <c r="C1" s="636"/>
      <c r="D1" s="636"/>
      <c r="E1" s="636"/>
      <c r="F1" s="636"/>
      <c r="G1" s="636"/>
      <c r="H1" s="636"/>
      <c r="I1" s="636"/>
    </row>
    <row r="2" spans="1:9" ht="29.25">
      <c r="A2" s="633" t="s">
        <v>0</v>
      </c>
      <c r="B2" s="633"/>
      <c r="C2" s="633"/>
      <c r="D2" s="633"/>
      <c r="E2" s="633"/>
      <c r="F2" s="633"/>
      <c r="G2" s="633"/>
      <c r="H2" s="633"/>
      <c r="I2" s="633"/>
    </row>
    <row r="3" spans="1:9" ht="29.25">
      <c r="A3" s="633" t="s">
        <v>183</v>
      </c>
      <c r="B3" s="633"/>
      <c r="C3" s="633"/>
      <c r="D3" s="633"/>
      <c r="E3" s="633"/>
      <c r="F3" s="633"/>
      <c r="G3" s="633"/>
      <c r="H3" s="633"/>
      <c r="I3" s="633"/>
    </row>
    <row r="4" spans="1:9" ht="13.5" customHeight="1">
      <c r="A4" s="637"/>
      <c r="B4" s="637"/>
      <c r="C4" s="637"/>
      <c r="D4" s="637"/>
      <c r="E4" s="637"/>
      <c r="F4" s="637"/>
      <c r="G4" s="637"/>
      <c r="H4" s="637"/>
      <c r="I4" s="637"/>
    </row>
    <row r="5" spans="1:9" s="3" customFormat="1" ht="26.25">
      <c r="A5" s="15"/>
      <c r="B5" s="15"/>
      <c r="C5" s="15"/>
      <c r="D5" s="15"/>
      <c r="E5" s="32" t="s">
        <v>53</v>
      </c>
      <c r="F5" s="2"/>
      <c r="G5" s="202" t="s">
        <v>182</v>
      </c>
      <c r="H5" s="202"/>
      <c r="I5" s="15" t="s">
        <v>214</v>
      </c>
    </row>
    <row r="6" spans="1:10" s="3" customFormat="1" ht="27" thickBot="1">
      <c r="A6" s="4" t="s">
        <v>2</v>
      </c>
      <c r="B6" s="5"/>
      <c r="E6" s="32">
        <v>2</v>
      </c>
      <c r="F6" s="2"/>
      <c r="G6" s="207">
        <v>13727168.35</v>
      </c>
      <c r="H6" s="208"/>
      <c r="I6" s="207">
        <v>13556662</v>
      </c>
      <c r="J6" s="271">
        <f>I6+170506.35</f>
        <v>13727168.35</v>
      </c>
    </row>
    <row r="7" spans="1:9" s="3" customFormat="1" ht="27" thickTop="1">
      <c r="A7" s="4" t="s">
        <v>1</v>
      </c>
      <c r="B7" s="5"/>
      <c r="E7" s="32"/>
      <c r="F7" s="2"/>
      <c r="G7" s="2"/>
      <c r="H7" s="2"/>
      <c r="I7" s="6"/>
    </row>
    <row r="8" spans="1:9" s="3" customFormat="1" ht="24" customHeight="1">
      <c r="A8" s="5"/>
      <c r="B8" s="4" t="s">
        <v>54</v>
      </c>
      <c r="E8" s="32"/>
      <c r="F8" s="2"/>
      <c r="G8" s="2"/>
      <c r="H8" s="2"/>
      <c r="I8" s="6"/>
    </row>
    <row r="9" spans="3:9" s="3" customFormat="1" ht="24" customHeight="1">
      <c r="C9" s="7" t="s">
        <v>3</v>
      </c>
      <c r="E9" s="32">
        <v>3</v>
      </c>
      <c r="F9" s="2"/>
      <c r="G9" s="203">
        <v>45626342.89</v>
      </c>
      <c r="H9" s="8"/>
      <c r="I9" s="9">
        <v>42133581.95</v>
      </c>
    </row>
    <row r="10" spans="3:9" s="3" customFormat="1" ht="24" customHeight="1">
      <c r="C10" s="7" t="s">
        <v>184</v>
      </c>
      <c r="E10" s="32">
        <v>4</v>
      </c>
      <c r="F10" s="2"/>
      <c r="G10" s="203">
        <v>0</v>
      </c>
      <c r="H10" s="8"/>
      <c r="I10" s="9">
        <v>0</v>
      </c>
    </row>
    <row r="11" spans="3:14" s="3" customFormat="1" ht="24" customHeight="1">
      <c r="C11" s="7" t="s">
        <v>185</v>
      </c>
      <c r="E11" s="32">
        <v>5</v>
      </c>
      <c r="F11" s="2"/>
      <c r="G11" s="203">
        <v>0</v>
      </c>
      <c r="H11" s="8"/>
      <c r="I11" s="9">
        <v>0</v>
      </c>
      <c r="N11" s="10"/>
    </row>
    <row r="12" spans="3:9" s="3" customFormat="1" ht="24" customHeight="1">
      <c r="C12" s="7" t="s">
        <v>5</v>
      </c>
      <c r="E12" s="32">
        <v>6</v>
      </c>
      <c r="F12" s="2"/>
      <c r="G12" s="203">
        <v>0</v>
      </c>
      <c r="H12" s="8"/>
      <c r="I12" s="9">
        <v>2606</v>
      </c>
    </row>
    <row r="13" spans="3:9" s="3" customFormat="1" ht="24" customHeight="1">
      <c r="C13" s="7" t="s">
        <v>55</v>
      </c>
      <c r="E13" s="32">
        <v>7</v>
      </c>
      <c r="F13" s="2"/>
      <c r="G13" s="203">
        <v>0</v>
      </c>
      <c r="H13" s="8"/>
      <c r="I13" s="9">
        <v>731200</v>
      </c>
    </row>
    <row r="14" spans="3:9" s="3" customFormat="1" ht="24" customHeight="1">
      <c r="C14" s="7" t="s">
        <v>4</v>
      </c>
      <c r="E14" s="32">
        <v>8</v>
      </c>
      <c r="F14" s="2"/>
      <c r="G14" s="203">
        <v>0</v>
      </c>
      <c r="H14" s="8"/>
      <c r="I14" s="9">
        <v>0</v>
      </c>
    </row>
    <row r="15" spans="3:9" s="3" customFormat="1" ht="24" customHeight="1">
      <c r="C15" s="7" t="s">
        <v>56</v>
      </c>
      <c r="D15" s="7"/>
      <c r="E15" s="30">
        <v>9</v>
      </c>
      <c r="F15" s="11"/>
      <c r="G15" s="204">
        <v>0</v>
      </c>
      <c r="H15" s="12"/>
      <c r="I15" s="9">
        <v>0</v>
      </c>
    </row>
    <row r="16" spans="3:9" s="3" customFormat="1" ht="24" customHeight="1">
      <c r="C16" s="7" t="s">
        <v>7</v>
      </c>
      <c r="D16" s="7"/>
      <c r="E16" s="30">
        <v>10</v>
      </c>
      <c r="F16" s="11"/>
      <c r="G16" s="204">
        <v>1240000</v>
      </c>
      <c r="H16" s="12"/>
      <c r="I16" s="9">
        <v>1100000</v>
      </c>
    </row>
    <row r="17" spans="3:9" s="3" customFormat="1" ht="24" customHeight="1">
      <c r="C17" s="7" t="s">
        <v>8</v>
      </c>
      <c r="D17" s="7"/>
      <c r="E17" s="30">
        <v>11</v>
      </c>
      <c r="F17" s="11"/>
      <c r="G17" s="204">
        <v>0</v>
      </c>
      <c r="H17" s="12"/>
      <c r="I17" s="9">
        <v>0</v>
      </c>
    </row>
    <row r="18" spans="3:9" s="3" customFormat="1" ht="24" customHeight="1">
      <c r="C18" s="7" t="s">
        <v>6</v>
      </c>
      <c r="E18" s="32">
        <v>12</v>
      </c>
      <c r="F18" s="2"/>
      <c r="G18" s="203">
        <v>0</v>
      </c>
      <c r="H18" s="8"/>
      <c r="I18" s="9">
        <v>0</v>
      </c>
    </row>
    <row r="19" spans="3:9" s="3" customFormat="1" ht="24" customHeight="1">
      <c r="C19" s="7" t="s">
        <v>57</v>
      </c>
      <c r="E19" s="30">
        <v>13</v>
      </c>
      <c r="F19" s="11"/>
      <c r="G19" s="204">
        <v>0</v>
      </c>
      <c r="H19" s="12"/>
      <c r="I19" s="9">
        <v>0</v>
      </c>
    </row>
    <row r="20" spans="3:9" s="3" customFormat="1" ht="24" customHeight="1">
      <c r="C20" s="4" t="s">
        <v>58</v>
      </c>
      <c r="E20" s="30"/>
      <c r="F20" s="11"/>
      <c r="G20" s="205">
        <f>SUM(G9:G19)</f>
        <v>46866342.89</v>
      </c>
      <c r="H20" s="12"/>
      <c r="I20" s="205">
        <f>SUM(I9:I19)</f>
        <v>43967387.95</v>
      </c>
    </row>
    <row r="21" spans="2:9" s="3" customFormat="1" ht="24" customHeight="1">
      <c r="B21" s="4" t="s">
        <v>181</v>
      </c>
      <c r="C21" s="7"/>
      <c r="E21" s="30"/>
      <c r="F21" s="11"/>
      <c r="G21" s="12"/>
      <c r="H21" s="12"/>
      <c r="I21" s="9"/>
    </row>
    <row r="22" spans="3:9" s="3" customFormat="1" ht="24" customHeight="1">
      <c r="C22" s="7" t="s">
        <v>186</v>
      </c>
      <c r="D22" s="209"/>
      <c r="E22" s="32">
        <v>2</v>
      </c>
      <c r="F22" s="32"/>
      <c r="G22" s="203">
        <v>0</v>
      </c>
      <c r="H22" s="203"/>
      <c r="I22" s="9">
        <v>0</v>
      </c>
    </row>
    <row r="23" spans="3:9" s="3" customFormat="1" ht="24" customHeight="1">
      <c r="C23" s="7" t="s">
        <v>9</v>
      </c>
      <c r="D23" s="209"/>
      <c r="E23" s="32"/>
      <c r="F23" s="32"/>
      <c r="G23" s="203">
        <v>0</v>
      </c>
      <c r="H23" s="203"/>
      <c r="I23" s="9">
        <v>0</v>
      </c>
    </row>
    <row r="24" spans="3:9" s="3" customFormat="1" ht="24" customHeight="1">
      <c r="C24" s="5" t="s">
        <v>187</v>
      </c>
      <c r="E24" s="32">
        <v>14</v>
      </c>
      <c r="F24" s="2"/>
      <c r="G24" s="203">
        <v>0</v>
      </c>
      <c r="H24" s="203"/>
      <c r="I24" s="9">
        <v>2800</v>
      </c>
    </row>
    <row r="25" spans="3:9" s="3" customFormat="1" ht="24" customHeight="1">
      <c r="C25" s="4" t="s">
        <v>59</v>
      </c>
      <c r="E25" s="2"/>
      <c r="F25" s="2"/>
      <c r="G25" s="205">
        <f>SUM(G22:G24)</f>
        <v>0</v>
      </c>
      <c r="H25" s="8"/>
      <c r="I25" s="205">
        <f>SUM(I22:I24)</f>
        <v>2800</v>
      </c>
    </row>
    <row r="26" spans="1:9" s="3" customFormat="1" ht="24" customHeight="1" thickBot="1">
      <c r="A26" s="13" t="s">
        <v>10</v>
      </c>
      <c r="E26" s="11"/>
      <c r="F26" s="11"/>
      <c r="G26" s="206">
        <f>+G20+G25</f>
        <v>46866342.89</v>
      </c>
      <c r="H26" s="12"/>
      <c r="I26" s="206">
        <f>+I20+I25</f>
        <v>43970187.95</v>
      </c>
    </row>
    <row r="27" spans="1:9" s="3" customFormat="1" ht="24" customHeight="1" thickTop="1">
      <c r="A27" s="13"/>
      <c r="E27" s="11"/>
      <c r="F27" s="11"/>
      <c r="G27" s="12"/>
      <c r="H27" s="12"/>
      <c r="I27" s="9"/>
    </row>
    <row r="28" spans="1:9" s="5" customFormat="1" ht="24" customHeight="1">
      <c r="A28" s="7" t="s">
        <v>188</v>
      </c>
      <c r="B28" s="7"/>
      <c r="C28" s="7"/>
      <c r="D28" s="7"/>
      <c r="G28" s="14"/>
      <c r="H28" s="14"/>
      <c r="I28" s="14"/>
    </row>
    <row r="29" spans="1:4" s="5" customFormat="1" ht="24" customHeight="1">
      <c r="A29" s="7"/>
      <c r="B29" s="7"/>
      <c r="C29" s="7"/>
      <c r="D29" s="7"/>
    </row>
    <row r="30" spans="3:9" s="3" customFormat="1" ht="24" customHeight="1">
      <c r="C30" s="7"/>
      <c r="E30" s="2"/>
      <c r="F30" s="2"/>
      <c r="G30" s="2"/>
      <c r="H30" s="2"/>
      <c r="I30" s="6"/>
    </row>
    <row r="31" spans="1:9" s="3" customFormat="1" ht="24" customHeight="1">
      <c r="A31" s="633" t="str">
        <f>A1</f>
        <v>องค์การบริหารส่วนตำบลหินโคน</v>
      </c>
      <c r="B31" s="633"/>
      <c r="C31" s="633"/>
      <c r="D31" s="633"/>
      <c r="E31" s="633"/>
      <c r="F31" s="633"/>
      <c r="G31" s="633"/>
      <c r="H31" s="633"/>
      <c r="I31" s="633"/>
    </row>
    <row r="32" spans="1:9" s="3" customFormat="1" ht="24" customHeight="1">
      <c r="A32" s="633" t="s">
        <v>0</v>
      </c>
      <c r="B32" s="633"/>
      <c r="C32" s="633"/>
      <c r="D32" s="633"/>
      <c r="E32" s="633"/>
      <c r="F32" s="633"/>
      <c r="G32" s="633"/>
      <c r="H32" s="633"/>
      <c r="I32" s="633"/>
    </row>
    <row r="33" spans="1:9" s="3" customFormat="1" ht="24" customHeight="1">
      <c r="A33" s="633" t="s">
        <v>179</v>
      </c>
      <c r="B33" s="633"/>
      <c r="C33" s="633"/>
      <c r="D33" s="633"/>
      <c r="E33" s="633"/>
      <c r="F33" s="633"/>
      <c r="G33" s="633"/>
      <c r="H33" s="633"/>
      <c r="I33" s="633"/>
    </row>
    <row r="34" spans="1:9" s="3" customFormat="1" ht="24" customHeight="1">
      <c r="A34" s="638"/>
      <c r="B34" s="638"/>
      <c r="C34" s="638"/>
      <c r="D34" s="638"/>
      <c r="E34" s="638"/>
      <c r="F34" s="638"/>
      <c r="G34" s="638"/>
      <c r="H34" s="638"/>
      <c r="I34" s="638"/>
    </row>
    <row r="35" spans="1:9" s="3" customFormat="1" ht="24" customHeight="1">
      <c r="A35" s="568"/>
      <c r="B35" s="568"/>
      <c r="C35" s="568"/>
      <c r="D35" s="568"/>
      <c r="E35" s="32" t="s">
        <v>53</v>
      </c>
      <c r="F35" s="32"/>
      <c r="G35" s="32" t="s">
        <v>182</v>
      </c>
      <c r="H35" s="32"/>
      <c r="I35" s="569" t="s">
        <v>214</v>
      </c>
    </row>
    <row r="36" spans="1:9" s="3" customFormat="1" ht="24" customHeight="1" thickBot="1">
      <c r="A36" s="570" t="s">
        <v>12</v>
      </c>
      <c r="B36" s="571"/>
      <c r="C36" s="209"/>
      <c r="D36" s="209"/>
      <c r="E36" s="32">
        <v>2</v>
      </c>
      <c r="F36" s="32"/>
      <c r="G36" s="207">
        <f>G6</f>
        <v>13727168.35</v>
      </c>
      <c r="H36" s="208"/>
      <c r="I36" s="207">
        <f>I6</f>
        <v>13556662</v>
      </c>
    </row>
    <row r="37" spans="1:9" s="3" customFormat="1" ht="24" customHeight="1" thickTop="1">
      <c r="A37" s="13" t="s">
        <v>11</v>
      </c>
      <c r="B37" s="7"/>
      <c r="C37" s="571"/>
      <c r="D37" s="209"/>
      <c r="E37" s="32"/>
      <c r="F37" s="32"/>
      <c r="G37" s="8"/>
      <c r="H37" s="8"/>
      <c r="I37" s="9"/>
    </row>
    <row r="38" spans="1:9" s="3" customFormat="1" ht="24" customHeight="1">
      <c r="A38" s="7"/>
      <c r="B38" s="570" t="s">
        <v>60</v>
      </c>
      <c r="C38" s="571"/>
      <c r="D38" s="209"/>
      <c r="E38" s="32"/>
      <c r="F38" s="32"/>
      <c r="G38" s="8"/>
      <c r="H38" s="8"/>
      <c r="I38" s="9"/>
    </row>
    <row r="39" spans="1:9" s="3" customFormat="1" ht="24" customHeight="1">
      <c r="A39" s="7"/>
      <c r="B39" s="570"/>
      <c r="C39" s="7" t="s">
        <v>14</v>
      </c>
      <c r="D39" s="209"/>
      <c r="E39" s="32">
        <v>15</v>
      </c>
      <c r="F39" s="32"/>
      <c r="G39" s="203">
        <v>2754447.68</v>
      </c>
      <c r="H39" s="8"/>
      <c r="I39" s="9">
        <v>3363748</v>
      </c>
    </row>
    <row r="40" spans="1:9" s="3" customFormat="1" ht="24" customHeight="1">
      <c r="A40" s="7"/>
      <c r="B40" s="570"/>
      <c r="C40" s="7" t="s">
        <v>15</v>
      </c>
      <c r="D40" s="209"/>
      <c r="E40" s="32">
        <v>16</v>
      </c>
      <c r="F40" s="32"/>
      <c r="G40" s="203">
        <v>0</v>
      </c>
      <c r="H40" s="8"/>
      <c r="I40" s="9">
        <v>0</v>
      </c>
    </row>
    <row r="41" spans="1:9" s="3" customFormat="1" ht="24" customHeight="1">
      <c r="A41" s="7"/>
      <c r="B41" s="570"/>
      <c r="C41" s="7" t="s">
        <v>16</v>
      </c>
      <c r="D41" s="209"/>
      <c r="E41" s="32"/>
      <c r="F41" s="32"/>
      <c r="G41" s="203">
        <v>0</v>
      </c>
      <c r="H41" s="8"/>
      <c r="I41" s="9">
        <v>2606</v>
      </c>
    </row>
    <row r="42" spans="1:9" s="3" customFormat="1" ht="24" customHeight="1">
      <c r="A42" s="7"/>
      <c r="B42" s="570"/>
      <c r="C42" s="7" t="s">
        <v>13</v>
      </c>
      <c r="D42" s="209"/>
      <c r="E42" s="32">
        <v>17</v>
      </c>
      <c r="F42" s="32"/>
      <c r="G42" s="203">
        <v>2413489.08</v>
      </c>
      <c r="H42" s="8"/>
      <c r="I42" s="9">
        <v>2627067.47</v>
      </c>
    </row>
    <row r="43" spans="1:9" s="3" customFormat="1" ht="24" customHeight="1">
      <c r="A43" s="209"/>
      <c r="B43" s="209"/>
      <c r="C43" s="571" t="s">
        <v>18</v>
      </c>
      <c r="D43" s="209"/>
      <c r="E43" s="32">
        <v>18</v>
      </c>
      <c r="F43" s="32"/>
      <c r="G43" s="203">
        <v>0</v>
      </c>
      <c r="H43" s="8"/>
      <c r="I43" s="9">
        <v>0</v>
      </c>
    </row>
    <row r="44" spans="1:9" s="3" customFormat="1" ht="24" customHeight="1">
      <c r="A44" s="209"/>
      <c r="B44" s="209"/>
      <c r="C44" s="570" t="s">
        <v>61</v>
      </c>
      <c r="D44" s="209"/>
      <c r="E44" s="32"/>
      <c r="F44" s="32"/>
      <c r="G44" s="205">
        <f>SUM(G39:G43)</f>
        <v>5167936.76</v>
      </c>
      <c r="H44" s="8"/>
      <c r="I44" s="205">
        <f>SUM(I39:I43)</f>
        <v>5993421.470000001</v>
      </c>
    </row>
    <row r="45" spans="1:9" s="3" customFormat="1" ht="24" customHeight="1">
      <c r="A45" s="209"/>
      <c r="B45" s="570" t="s">
        <v>62</v>
      </c>
      <c r="C45" s="209"/>
      <c r="D45" s="209"/>
      <c r="E45" s="32"/>
      <c r="F45" s="32"/>
      <c r="G45" s="8"/>
      <c r="H45" s="8"/>
      <c r="I45" s="9"/>
    </row>
    <row r="46" spans="1:9" s="3" customFormat="1" ht="24" customHeight="1">
      <c r="A46" s="209"/>
      <c r="B46" s="209"/>
      <c r="C46" s="7" t="s">
        <v>17</v>
      </c>
      <c r="D46" s="209"/>
      <c r="E46" s="32">
        <v>19</v>
      </c>
      <c r="F46" s="32"/>
      <c r="G46" s="203">
        <v>0</v>
      </c>
      <c r="H46" s="8"/>
      <c r="I46" s="9">
        <v>0</v>
      </c>
    </row>
    <row r="47" spans="1:9" s="3" customFormat="1" ht="24" customHeight="1">
      <c r="A47" s="209"/>
      <c r="B47" s="209"/>
      <c r="C47" s="209" t="s">
        <v>19</v>
      </c>
      <c r="D47" s="209"/>
      <c r="E47" s="32">
        <v>20</v>
      </c>
      <c r="F47" s="32"/>
      <c r="G47" s="8"/>
      <c r="H47" s="8"/>
      <c r="I47" s="9"/>
    </row>
    <row r="48" spans="1:9" s="3" customFormat="1" ht="24" customHeight="1">
      <c r="A48" s="209"/>
      <c r="B48" s="209"/>
      <c r="C48" s="570" t="s">
        <v>63</v>
      </c>
      <c r="D48" s="209"/>
      <c r="E48" s="32"/>
      <c r="F48" s="32"/>
      <c r="G48" s="205">
        <f>SUM(G46:G47)</f>
        <v>0</v>
      </c>
      <c r="H48" s="8"/>
      <c r="I48" s="205">
        <f>SUM(I46:I47)</f>
        <v>0</v>
      </c>
    </row>
    <row r="49" spans="1:9" s="3" customFormat="1" ht="24" customHeight="1">
      <c r="A49" s="209"/>
      <c r="B49" s="572" t="s">
        <v>20</v>
      </c>
      <c r="C49" s="209"/>
      <c r="D49" s="209"/>
      <c r="E49" s="32"/>
      <c r="F49" s="32"/>
      <c r="G49" s="8"/>
      <c r="H49" s="8"/>
      <c r="I49" s="9"/>
    </row>
    <row r="50" spans="1:9" s="3" customFormat="1" ht="18" customHeight="1">
      <c r="A50" s="209"/>
      <c r="B50" s="572"/>
      <c r="C50" s="209"/>
      <c r="D50" s="209"/>
      <c r="E50" s="32"/>
      <c r="F50" s="32"/>
      <c r="G50" s="8"/>
      <c r="H50" s="8"/>
      <c r="I50" s="9"/>
    </row>
    <row r="51" spans="1:9" s="3" customFormat="1" ht="24" customHeight="1">
      <c r="A51" s="572" t="s">
        <v>21</v>
      </c>
      <c r="B51" s="209"/>
      <c r="C51" s="209"/>
      <c r="D51" s="209"/>
      <c r="E51" s="32"/>
      <c r="F51" s="32"/>
      <c r="G51" s="8"/>
      <c r="H51" s="8"/>
      <c r="I51" s="9"/>
    </row>
    <row r="52" spans="1:9" s="3" customFormat="1" ht="24" customHeight="1">
      <c r="A52" s="209"/>
      <c r="B52" s="209"/>
      <c r="C52" s="7" t="s">
        <v>21</v>
      </c>
      <c r="D52" s="209"/>
      <c r="E52" s="32">
        <v>21</v>
      </c>
      <c r="F52" s="32"/>
      <c r="G52" s="203">
        <v>21084109.26</v>
      </c>
      <c r="H52" s="8"/>
      <c r="I52" s="9">
        <v>19182349.23</v>
      </c>
    </row>
    <row r="53" spans="1:9" s="3" customFormat="1" ht="24" customHeight="1">
      <c r="A53" s="209"/>
      <c r="B53" s="209"/>
      <c r="C53" s="7" t="s">
        <v>22</v>
      </c>
      <c r="D53" s="209"/>
      <c r="E53" s="32">
        <v>22</v>
      </c>
      <c r="F53" s="32"/>
      <c r="G53" s="203">
        <v>20614296.87</v>
      </c>
      <c r="H53" s="8"/>
      <c r="I53" s="9">
        <v>18794417.25</v>
      </c>
    </row>
    <row r="54" spans="1:9" s="3" customFormat="1" ht="24" customHeight="1">
      <c r="A54" s="209"/>
      <c r="B54" s="209"/>
      <c r="C54" s="13" t="s">
        <v>23</v>
      </c>
      <c r="D54" s="209"/>
      <c r="E54" s="32"/>
      <c r="F54" s="32"/>
      <c r="G54" s="205">
        <f>SUM(G52:G53)</f>
        <v>41698406.13</v>
      </c>
      <c r="H54" s="8"/>
      <c r="I54" s="205">
        <f>SUM(I52:I53)</f>
        <v>37976766.480000004</v>
      </c>
    </row>
    <row r="55" spans="1:10" s="3" customFormat="1" ht="24" customHeight="1" thickBot="1">
      <c r="A55" s="13" t="s">
        <v>24</v>
      </c>
      <c r="B55" s="209"/>
      <c r="C55" s="7"/>
      <c r="D55" s="209"/>
      <c r="E55" s="30"/>
      <c r="F55" s="30"/>
      <c r="G55" s="206">
        <f>+G44+G48+G54</f>
        <v>46866342.89</v>
      </c>
      <c r="H55" s="12"/>
      <c r="I55" s="206">
        <f>+I44+I48+I54</f>
        <v>43970187.95</v>
      </c>
      <c r="J55" s="271">
        <f>G26-G55</f>
        <v>0</v>
      </c>
    </row>
    <row r="56" spans="1:9" s="3" customFormat="1" ht="18" customHeight="1" thickTop="1">
      <c r="A56" s="13"/>
      <c r="B56" s="209"/>
      <c r="C56" s="7"/>
      <c r="D56" s="209"/>
      <c r="E56" s="30"/>
      <c r="F56" s="30"/>
      <c r="G56" s="30"/>
      <c r="H56" s="30"/>
      <c r="I56" s="9"/>
    </row>
    <row r="57" spans="1:9" s="5" customFormat="1" ht="26.25">
      <c r="A57" s="7" t="s">
        <v>188</v>
      </c>
      <c r="B57" s="7"/>
      <c r="C57" s="7"/>
      <c r="D57" s="7"/>
      <c r="E57" s="571"/>
      <c r="F57" s="571"/>
      <c r="G57" s="571"/>
      <c r="H57" s="571"/>
      <c r="I57" s="571"/>
    </row>
    <row r="58" spans="1:9" s="5" customFormat="1" ht="32.25" customHeight="1">
      <c r="A58" s="634" t="s">
        <v>2676</v>
      </c>
      <c r="B58" s="634"/>
      <c r="C58" s="634"/>
      <c r="D58" s="634"/>
      <c r="E58" s="634"/>
      <c r="F58" s="634"/>
      <c r="G58" s="634"/>
      <c r="H58" s="634"/>
      <c r="I58" s="634"/>
    </row>
    <row r="59" spans="1:9" s="5" customFormat="1" ht="26.25">
      <c r="A59" s="635" t="s">
        <v>2675</v>
      </c>
      <c r="B59" s="635"/>
      <c r="C59" s="635"/>
      <c r="D59" s="635"/>
      <c r="E59" s="635"/>
      <c r="F59" s="635"/>
      <c r="G59" s="635"/>
      <c r="H59" s="635"/>
      <c r="I59" s="635"/>
    </row>
    <row r="60" spans="1:9" s="5" customFormat="1" ht="24.75" customHeight="1">
      <c r="A60" s="635" t="s">
        <v>2677</v>
      </c>
      <c r="B60" s="635"/>
      <c r="C60" s="635"/>
      <c r="D60" s="635"/>
      <c r="E60" s="635"/>
      <c r="F60" s="635"/>
      <c r="G60" s="635"/>
      <c r="H60" s="635"/>
      <c r="I60" s="635"/>
    </row>
    <row r="61" spans="1:9" s="16" customFormat="1" ht="26.25">
      <c r="A61" s="541" t="s">
        <v>2674</v>
      </c>
      <c r="B61" s="209"/>
      <c r="C61" s="209"/>
      <c r="D61" s="209"/>
      <c r="E61" s="542"/>
      <c r="F61" s="542"/>
      <c r="G61" s="542"/>
      <c r="H61" s="543"/>
      <c r="I61" s="9"/>
    </row>
  </sheetData>
  <sheetProtection/>
  <mergeCells count="11">
    <mergeCell ref="A32:I32"/>
    <mergeCell ref="A33:I33"/>
    <mergeCell ref="A58:I58"/>
    <mergeCell ref="A59:I59"/>
    <mergeCell ref="A60:I60"/>
    <mergeCell ref="A1:I1"/>
    <mergeCell ref="A2:I2"/>
    <mergeCell ref="A3:I3"/>
    <mergeCell ref="A4:I4"/>
    <mergeCell ref="A34:I34"/>
    <mergeCell ref="A31:I31"/>
  </mergeCells>
  <printOptions/>
  <pageMargins left="0.03937007874015748" right="0" top="0.5905511811023623" bottom="0" header="0.11811023622047245" footer="0.31496062992125984"/>
  <pageSetup horizontalDpi="300" verticalDpi="300" orientation="portrait" paperSize="9" scale="95" r:id="rId1"/>
  <rowBreaks count="1" manualBreakCount="1">
    <brk id="2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0" zoomScaleSheetLayoutView="110" zoomScalePageLayoutView="0" workbookViewId="0" topLeftCell="A13">
      <selection activeCell="I5" sqref="I5"/>
    </sheetView>
  </sheetViews>
  <sheetFormatPr defaultColWidth="9.140625" defaultRowHeight="15"/>
  <cols>
    <col min="1" max="1" width="20.421875" style="36" customWidth="1"/>
    <col min="2" max="2" width="19.140625" style="36" customWidth="1"/>
    <col min="3" max="3" width="14.140625" style="36" customWidth="1"/>
    <col min="4" max="5" width="10.00390625" style="36" customWidth="1"/>
    <col min="6" max="6" width="12.7109375" style="36" customWidth="1"/>
    <col min="7" max="7" width="13.421875" style="36" customWidth="1"/>
    <col min="8" max="16384" width="9.00390625" style="36" customWidth="1"/>
  </cols>
  <sheetData>
    <row r="1" spans="1:8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300"/>
    </row>
    <row r="2" spans="1:7" ht="29.25">
      <c r="A2" s="652" t="s">
        <v>65</v>
      </c>
      <c r="B2" s="652"/>
      <c r="C2" s="652"/>
      <c r="D2" s="652"/>
      <c r="E2" s="652"/>
      <c r="F2" s="652"/>
      <c r="G2" s="652"/>
    </row>
    <row r="3" spans="1:7" ht="29.25">
      <c r="A3" s="652" t="str">
        <f>+'หมายเหตุ 3,4,5,6'!A3:E3</f>
        <v>สำหรับปี สิ้นสุดวันที่ 30 กันยายน 2561</v>
      </c>
      <c r="B3" s="652"/>
      <c r="C3" s="652"/>
      <c r="D3" s="652"/>
      <c r="E3" s="652"/>
      <c r="F3" s="652"/>
      <c r="G3" s="652"/>
    </row>
    <row r="5" spans="1:7" ht="26.25">
      <c r="A5" s="55" t="s">
        <v>235</v>
      </c>
      <c r="B5" s="56"/>
      <c r="C5" s="56"/>
      <c r="D5" s="56"/>
      <c r="E5" s="56"/>
      <c r="F5" s="56"/>
      <c r="G5" s="56"/>
    </row>
    <row r="6" spans="1:7" ht="26.25">
      <c r="A6" s="56" t="s">
        <v>182</v>
      </c>
      <c r="B6" s="23"/>
      <c r="C6" s="56"/>
      <c r="D6" s="56"/>
      <c r="E6" s="56"/>
      <c r="F6" s="593"/>
      <c r="G6" s="56"/>
    </row>
    <row r="7" spans="1:7" ht="26.25">
      <c r="A7" s="672" t="s">
        <v>236</v>
      </c>
      <c r="B7" s="673" t="s">
        <v>237</v>
      </c>
      <c r="C7" s="672" t="s">
        <v>238</v>
      </c>
      <c r="D7" s="656" t="s">
        <v>239</v>
      </c>
      <c r="E7" s="656"/>
      <c r="F7" s="674" t="s">
        <v>242</v>
      </c>
      <c r="G7" s="672" t="s">
        <v>243</v>
      </c>
    </row>
    <row r="8" spans="1:7" ht="26.25">
      <c r="A8" s="672"/>
      <c r="B8" s="672"/>
      <c r="C8" s="672"/>
      <c r="D8" s="494" t="s">
        <v>240</v>
      </c>
      <c r="E8" s="494" t="s">
        <v>241</v>
      </c>
      <c r="F8" s="672"/>
      <c r="G8" s="672"/>
    </row>
    <row r="9" spans="1:7" ht="26.25">
      <c r="A9" s="213"/>
      <c r="B9" s="594"/>
      <c r="C9" s="213"/>
      <c r="D9" s="213"/>
      <c r="E9" s="213"/>
      <c r="F9" s="595"/>
      <c r="G9" s="213"/>
    </row>
    <row r="10" spans="1:7" ht="26.25">
      <c r="A10" s="591"/>
      <c r="B10" s="596"/>
      <c r="C10" s="591"/>
      <c r="D10" s="591"/>
      <c r="E10" s="591"/>
      <c r="F10" s="597"/>
      <c r="G10" s="591"/>
    </row>
    <row r="11" spans="1:7" ht="26.25">
      <c r="A11" s="654" t="s">
        <v>68</v>
      </c>
      <c r="B11" s="671"/>
      <c r="C11" s="598">
        <f>SUM(C9:C10)</f>
        <v>0</v>
      </c>
      <c r="D11" s="577"/>
      <c r="E11" s="577"/>
      <c r="F11" s="599">
        <f>SUM(F9:F10)</f>
        <v>0</v>
      </c>
      <c r="G11" s="598"/>
    </row>
    <row r="12" spans="1:7" ht="26.25">
      <c r="A12" s="56" t="s">
        <v>2678</v>
      </c>
      <c r="B12" s="23"/>
      <c r="C12" s="56"/>
      <c r="D12" s="56"/>
      <c r="E12" s="56"/>
      <c r="F12" s="593"/>
      <c r="G12" s="56"/>
    </row>
    <row r="13" spans="1:7" ht="26.25">
      <c r="A13" s="56"/>
      <c r="B13" s="23"/>
      <c r="C13" s="56"/>
      <c r="D13" s="56"/>
      <c r="E13" s="56"/>
      <c r="F13" s="593"/>
      <c r="G13" s="56"/>
    </row>
    <row r="14" spans="1:7" ht="26.25">
      <c r="A14" s="56" t="s">
        <v>214</v>
      </c>
      <c r="B14" s="23"/>
      <c r="C14" s="56"/>
      <c r="D14" s="56"/>
      <c r="E14" s="56"/>
      <c r="F14" s="593"/>
      <c r="G14" s="56"/>
    </row>
    <row r="15" spans="1:7" ht="26.25">
      <c r="A15" s="672" t="s">
        <v>236</v>
      </c>
      <c r="B15" s="673" t="s">
        <v>237</v>
      </c>
      <c r="C15" s="672" t="s">
        <v>238</v>
      </c>
      <c r="D15" s="656" t="s">
        <v>239</v>
      </c>
      <c r="E15" s="656"/>
      <c r="F15" s="674" t="s">
        <v>242</v>
      </c>
      <c r="G15" s="672" t="s">
        <v>243</v>
      </c>
    </row>
    <row r="16" spans="1:7" ht="26.25">
      <c r="A16" s="672"/>
      <c r="B16" s="672"/>
      <c r="C16" s="672"/>
      <c r="D16" s="494" t="s">
        <v>240</v>
      </c>
      <c r="E16" s="494" t="s">
        <v>241</v>
      </c>
      <c r="F16" s="672"/>
      <c r="G16" s="672"/>
    </row>
    <row r="17" spans="1:7" ht="26.25">
      <c r="A17" s="213"/>
      <c r="B17" s="594"/>
      <c r="C17" s="213"/>
      <c r="D17" s="213"/>
      <c r="E17" s="213"/>
      <c r="F17" s="595"/>
      <c r="G17" s="213"/>
    </row>
    <row r="18" spans="1:7" ht="26.25">
      <c r="A18" s="591"/>
      <c r="B18" s="596"/>
      <c r="C18" s="591"/>
      <c r="D18" s="591"/>
      <c r="E18" s="591"/>
      <c r="F18" s="597"/>
      <c r="G18" s="591"/>
    </row>
    <row r="19" spans="1:7" ht="26.25">
      <c r="A19" s="654" t="s">
        <v>68</v>
      </c>
      <c r="B19" s="671"/>
      <c r="C19" s="598">
        <f>SUM(C17:C18)</f>
        <v>0</v>
      </c>
      <c r="D19" s="577"/>
      <c r="E19" s="577"/>
      <c r="F19" s="599">
        <f>SUM(F17:F18)</f>
        <v>0</v>
      </c>
      <c r="G19" s="577"/>
    </row>
    <row r="20" spans="1:7" ht="26.25">
      <c r="A20" s="56" t="s">
        <v>2678</v>
      </c>
      <c r="B20" s="23"/>
      <c r="C20" s="56"/>
      <c r="D20" s="56"/>
      <c r="E20" s="56"/>
      <c r="F20" s="593"/>
      <c r="G20" s="56"/>
    </row>
    <row r="21" spans="1:7" ht="26.25">
      <c r="A21" s="56"/>
      <c r="B21" s="23"/>
      <c r="C21" s="56"/>
      <c r="D21" s="56"/>
      <c r="E21" s="368"/>
      <c r="F21" s="593"/>
      <c r="G21" s="56"/>
    </row>
    <row r="22" spans="1:7" ht="26.25">
      <c r="A22" s="55" t="s">
        <v>244</v>
      </c>
      <c r="B22" s="56"/>
      <c r="C22" s="56"/>
      <c r="D22" s="56"/>
      <c r="E22" s="492">
        <v>2561</v>
      </c>
      <c r="F22" s="492"/>
      <c r="G22" s="492">
        <v>2560</v>
      </c>
    </row>
    <row r="23" spans="1:7" ht="26.25">
      <c r="A23" s="56"/>
      <c r="B23" s="56" t="s">
        <v>245</v>
      </c>
      <c r="C23" s="56"/>
      <c r="D23" s="56"/>
      <c r="E23" s="368"/>
      <c r="F23" s="56"/>
      <c r="G23" s="368"/>
    </row>
    <row r="24" spans="1:7" ht="26.25">
      <c r="A24" s="56"/>
      <c r="B24" s="56" t="s">
        <v>246</v>
      </c>
      <c r="C24" s="56"/>
      <c r="D24" s="56"/>
      <c r="E24" s="368"/>
      <c r="F24" s="56"/>
      <c r="G24" s="368"/>
    </row>
    <row r="25" spans="1:7" ht="27" thickBot="1">
      <c r="A25" s="56"/>
      <c r="B25" s="55" t="s">
        <v>68</v>
      </c>
      <c r="C25" s="56"/>
      <c r="D25" s="56"/>
      <c r="E25" s="370">
        <f>SUM(E23:E24)</f>
        <v>0</v>
      </c>
      <c r="F25" s="56"/>
      <c r="G25" s="370">
        <f>SUM(G23:G24)</f>
        <v>0</v>
      </c>
    </row>
    <row r="26" ht="24" thickTop="1"/>
  </sheetData>
  <sheetProtection/>
  <mergeCells count="17">
    <mergeCell ref="G15:G16"/>
    <mergeCell ref="A19:B19"/>
    <mergeCell ref="A11:B11"/>
    <mergeCell ref="A15:A16"/>
    <mergeCell ref="B15:B16"/>
    <mergeCell ref="C15:C16"/>
    <mergeCell ref="D15:E15"/>
    <mergeCell ref="F15:F16"/>
    <mergeCell ref="A1:G1"/>
    <mergeCell ref="A3:G3"/>
    <mergeCell ref="D7:E7"/>
    <mergeCell ref="A7:A8"/>
    <mergeCell ref="B7:B8"/>
    <mergeCell ref="C7:C8"/>
    <mergeCell ref="F7:F8"/>
    <mergeCell ref="G7:G8"/>
    <mergeCell ref="A2:G2"/>
  </mergeCells>
  <printOptions horizontalCentered="1"/>
  <pageMargins left="0.31496062992125984" right="0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1"/>
  <sheetViews>
    <sheetView zoomScaleSheetLayoutView="100" zoomScalePageLayoutView="0" workbookViewId="0" topLeftCell="A19">
      <selection activeCell="J31" sqref="J31"/>
    </sheetView>
  </sheetViews>
  <sheetFormatPr defaultColWidth="9.140625" defaultRowHeight="15"/>
  <cols>
    <col min="1" max="1" width="1.421875" style="36" customWidth="1"/>
    <col min="2" max="2" width="4.421875" style="36" customWidth="1"/>
    <col min="3" max="3" width="42.8515625" style="36" customWidth="1"/>
    <col min="4" max="4" width="11.00390625" style="36" customWidth="1"/>
    <col min="5" max="5" width="11.28125" style="36" customWidth="1"/>
    <col min="6" max="6" width="13.57421875" style="36" customWidth="1"/>
    <col min="7" max="7" width="11.00390625" style="36" customWidth="1"/>
    <col min="8" max="8" width="12.57421875" style="36" customWidth="1"/>
    <col min="9" max="9" width="13.57421875" style="36" customWidth="1"/>
    <col min="10" max="10" width="11.140625" style="36" bestFit="1" customWidth="1"/>
    <col min="11" max="11" width="9.00390625" style="36" customWidth="1"/>
    <col min="12" max="12" width="16.57421875" style="36" customWidth="1"/>
    <col min="13" max="16384" width="9.00390625" style="36" customWidth="1"/>
  </cols>
  <sheetData>
    <row r="1" spans="1:9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  <c r="I1" s="652"/>
    </row>
    <row r="2" spans="1:9" ht="29.25">
      <c r="A2" s="652" t="s">
        <v>65</v>
      </c>
      <c r="B2" s="652"/>
      <c r="C2" s="652"/>
      <c r="D2" s="652"/>
      <c r="E2" s="652"/>
      <c r="F2" s="652"/>
      <c r="G2" s="652"/>
      <c r="H2" s="652"/>
      <c r="I2" s="652"/>
    </row>
    <row r="3" spans="1:9" ht="29.25">
      <c r="A3" s="652" t="str">
        <f>+'หมายเหตุ 3,4,5,6'!A3:E3</f>
        <v>สำหรับปี สิ้นสุดวันที่ 30 กันยายน 2561</v>
      </c>
      <c r="B3" s="652"/>
      <c r="C3" s="652"/>
      <c r="D3" s="652"/>
      <c r="E3" s="652"/>
      <c r="F3" s="652"/>
      <c r="G3" s="652"/>
      <c r="H3" s="652"/>
      <c r="I3" s="652"/>
    </row>
    <row r="5" spans="1:9" ht="26.25">
      <c r="A5" s="55" t="s">
        <v>254</v>
      </c>
      <c r="B5" s="56"/>
      <c r="C5" s="56"/>
      <c r="D5" s="56"/>
      <c r="E5" s="56"/>
      <c r="F5" s="56"/>
      <c r="G5" s="56"/>
      <c r="H5" s="56"/>
      <c r="I5" s="56"/>
    </row>
    <row r="6" spans="1:9" ht="23.25">
      <c r="A6" s="321"/>
      <c r="B6" s="322"/>
      <c r="C6" s="323"/>
      <c r="D6" s="677">
        <v>2561</v>
      </c>
      <c r="E6" s="677"/>
      <c r="F6" s="677"/>
      <c r="G6" s="678">
        <v>2560</v>
      </c>
      <c r="H6" s="678"/>
      <c r="I6" s="678"/>
    </row>
    <row r="7" spans="1:9" ht="23.25">
      <c r="A7" s="66"/>
      <c r="B7" s="675" t="s">
        <v>2680</v>
      </c>
      <c r="C7" s="676"/>
      <c r="D7" s="67"/>
      <c r="E7" s="68"/>
      <c r="F7" s="69">
        <v>19182349.23</v>
      </c>
      <c r="G7" s="67"/>
      <c r="H7" s="68"/>
      <c r="I7" s="69">
        <v>21613433.3</v>
      </c>
    </row>
    <row r="8" spans="1:9" ht="23.25">
      <c r="A8" s="70"/>
      <c r="B8" s="16"/>
      <c r="C8" s="71" t="s">
        <v>82</v>
      </c>
      <c r="D8" s="72">
        <v>7279518.46</v>
      </c>
      <c r="E8" s="73"/>
      <c r="F8" s="74"/>
      <c r="G8" s="72">
        <v>5901847.75</v>
      </c>
      <c r="H8" s="73"/>
      <c r="I8" s="74"/>
    </row>
    <row r="9" spans="1:9" ht="23.25">
      <c r="A9" s="70"/>
      <c r="B9" s="75"/>
      <c r="C9" s="76" t="s">
        <v>298</v>
      </c>
      <c r="D9" s="77"/>
      <c r="E9" s="78"/>
      <c r="F9" s="74"/>
      <c r="G9" s="77"/>
      <c r="H9" s="78"/>
      <c r="I9" s="74"/>
    </row>
    <row r="10" spans="1:9" ht="23.25">
      <c r="A10" s="70"/>
      <c r="B10" s="75"/>
      <c r="C10" s="71" t="s">
        <v>247</v>
      </c>
      <c r="D10" s="79">
        <f>D8*25/100</f>
        <v>1819879.615</v>
      </c>
      <c r="E10" s="78">
        <v>5459638.84</v>
      </c>
      <c r="F10" s="74"/>
      <c r="G10" s="79">
        <v>1475461.94</v>
      </c>
      <c r="H10" s="78">
        <f>G8-G10</f>
        <v>4426385.8100000005</v>
      </c>
      <c r="I10" s="74"/>
    </row>
    <row r="11" spans="1:12" ht="23.25">
      <c r="A11" s="70"/>
      <c r="B11" s="75" t="s">
        <v>83</v>
      </c>
      <c r="C11" s="71" t="s">
        <v>84</v>
      </c>
      <c r="D11" s="80"/>
      <c r="E11" s="81"/>
      <c r="F11" s="74"/>
      <c r="G11" s="80"/>
      <c r="H11" s="81"/>
      <c r="I11" s="74"/>
      <c r="L11" s="107">
        <f>D8*25/100</f>
        <v>1819879.615</v>
      </c>
    </row>
    <row r="12" spans="1:9" ht="23.25">
      <c r="A12" s="70"/>
      <c r="B12" s="75"/>
      <c r="C12" s="71" t="s">
        <v>14</v>
      </c>
      <c r="D12" s="80"/>
      <c r="E12" s="81">
        <v>0</v>
      </c>
      <c r="F12" s="74"/>
      <c r="G12" s="80"/>
      <c r="H12" s="81">
        <v>0</v>
      </c>
      <c r="I12" s="74"/>
    </row>
    <row r="13" spans="1:9" ht="23.25">
      <c r="A13" s="70"/>
      <c r="B13" s="82"/>
      <c r="C13" s="71" t="s">
        <v>344</v>
      </c>
      <c r="D13" s="80"/>
      <c r="E13" s="81">
        <v>405121.19</v>
      </c>
      <c r="F13" s="74"/>
      <c r="G13" s="80"/>
      <c r="H13" s="81">
        <v>794530.13</v>
      </c>
      <c r="I13" s="74"/>
    </row>
    <row r="14" spans="1:9" ht="23.25">
      <c r="A14" s="70"/>
      <c r="B14" s="82"/>
      <c r="C14" s="71" t="s">
        <v>234</v>
      </c>
      <c r="D14" s="80"/>
      <c r="E14" s="81">
        <v>0</v>
      </c>
      <c r="F14" s="74"/>
      <c r="G14" s="80"/>
      <c r="H14" s="81">
        <v>0</v>
      </c>
      <c r="I14" s="74"/>
    </row>
    <row r="15" spans="1:9" ht="23.25">
      <c r="A15" s="70"/>
      <c r="B15" s="82"/>
      <c r="C15" s="71" t="s">
        <v>234</v>
      </c>
      <c r="D15" s="80"/>
      <c r="E15" s="81">
        <v>0</v>
      </c>
      <c r="F15" s="74"/>
      <c r="G15" s="80"/>
      <c r="H15" s="81">
        <v>0</v>
      </c>
      <c r="I15" s="74"/>
    </row>
    <row r="16" spans="1:9" ht="23.25">
      <c r="A16" s="70"/>
      <c r="B16" s="75" t="s">
        <v>85</v>
      </c>
      <c r="C16" s="71" t="s">
        <v>86</v>
      </c>
      <c r="D16" s="77"/>
      <c r="E16" s="83">
        <v>3963000</v>
      </c>
      <c r="F16" s="84">
        <f>F7+E10-E12+E13-E16</f>
        <v>21084109.26</v>
      </c>
      <c r="G16" s="77"/>
      <c r="H16" s="83">
        <v>7652000.01</v>
      </c>
      <c r="I16" s="84">
        <f>I7+H10+H13-H16</f>
        <v>19182349.229999997</v>
      </c>
    </row>
    <row r="17" spans="1:9" ht="23.25">
      <c r="A17" s="85"/>
      <c r="B17" s="86" t="s">
        <v>2681</v>
      </c>
      <c r="C17" s="87"/>
      <c r="D17" s="88"/>
      <c r="E17" s="89"/>
      <c r="F17" s="90">
        <f>F16</f>
        <v>21084109.26</v>
      </c>
      <c r="G17" s="88"/>
      <c r="H17" s="89"/>
      <c r="I17" s="90">
        <f>I16</f>
        <v>19182349.229999997</v>
      </c>
    </row>
    <row r="18" spans="1:6" ht="23.25">
      <c r="A18" s="65"/>
      <c r="B18" s="65"/>
      <c r="C18" s="65"/>
      <c r="D18" s="91"/>
      <c r="E18" s="91"/>
      <c r="F18" s="91"/>
    </row>
    <row r="19" spans="1:8" ht="23.25">
      <c r="A19" s="65"/>
      <c r="B19" s="92" t="s">
        <v>2682</v>
      </c>
      <c r="C19" s="93"/>
      <c r="D19" s="91"/>
      <c r="E19" s="91"/>
      <c r="F19" s="94">
        <v>2561</v>
      </c>
      <c r="G19" s="41"/>
      <c r="H19" s="565">
        <v>2560</v>
      </c>
    </row>
    <row r="20" spans="1:8" ht="23.25">
      <c r="A20" s="65"/>
      <c r="B20" s="65"/>
      <c r="C20" s="95" t="s">
        <v>249</v>
      </c>
      <c r="D20" s="91"/>
      <c r="E20" s="91"/>
      <c r="F20" s="39">
        <v>0</v>
      </c>
      <c r="H20" s="39">
        <v>0</v>
      </c>
    </row>
    <row r="21" spans="1:8" ht="23.25">
      <c r="A21" s="65"/>
      <c r="B21" s="65"/>
      <c r="C21" s="95" t="s">
        <v>248</v>
      </c>
      <c r="D21" s="65"/>
      <c r="E21" s="91"/>
      <c r="F21" s="39">
        <v>0</v>
      </c>
      <c r="H21" s="39">
        <v>0</v>
      </c>
    </row>
    <row r="22" spans="1:8" ht="23.25">
      <c r="A22" s="65"/>
      <c r="B22" s="65"/>
      <c r="C22" s="95" t="s">
        <v>250</v>
      </c>
      <c r="D22" s="65"/>
      <c r="E22" s="91"/>
      <c r="F22" s="39">
        <v>0</v>
      </c>
      <c r="H22" s="39">
        <v>0</v>
      </c>
    </row>
    <row r="23" spans="1:8" ht="23.25">
      <c r="A23" s="65"/>
      <c r="B23" s="65"/>
      <c r="C23" s="95" t="s">
        <v>87</v>
      </c>
      <c r="D23" s="65"/>
      <c r="E23" s="91"/>
      <c r="F23" s="39">
        <v>0</v>
      </c>
      <c r="H23" s="39">
        <v>0</v>
      </c>
    </row>
    <row r="24" spans="1:8" ht="23.25">
      <c r="A24" s="65"/>
      <c r="B24" s="65"/>
      <c r="C24" s="95" t="s">
        <v>251</v>
      </c>
      <c r="D24" s="65"/>
      <c r="E24" s="91"/>
      <c r="F24" s="39">
        <v>0</v>
      </c>
      <c r="H24" s="39">
        <v>0</v>
      </c>
    </row>
    <row r="25" spans="1:8" ht="23.25">
      <c r="A25" s="65"/>
      <c r="B25" s="65"/>
      <c r="C25" s="95" t="s">
        <v>252</v>
      </c>
      <c r="D25" s="65"/>
      <c r="E25" s="91"/>
      <c r="F25" s="39">
        <v>0</v>
      </c>
      <c r="H25" s="39">
        <v>0</v>
      </c>
    </row>
    <row r="26" spans="1:6" ht="23.25">
      <c r="A26" s="65"/>
      <c r="B26" s="65"/>
      <c r="C26" s="95" t="s">
        <v>88</v>
      </c>
      <c r="D26" s="91"/>
      <c r="E26" s="91"/>
      <c r="F26" s="91"/>
    </row>
    <row r="27" spans="1:8" ht="24" thickBot="1">
      <c r="A27" s="65"/>
      <c r="B27" s="65"/>
      <c r="C27" s="65"/>
      <c r="D27" s="91"/>
      <c r="E27" s="96" t="s">
        <v>68</v>
      </c>
      <c r="F27" s="97">
        <f>F17</f>
        <v>21084109.26</v>
      </c>
      <c r="G27" s="98"/>
      <c r="H27" s="97">
        <f>I17</f>
        <v>19182349.229999997</v>
      </c>
    </row>
    <row r="28" spans="1:8" ht="24" thickTop="1">
      <c r="A28" s="65"/>
      <c r="B28" s="65"/>
      <c r="C28" s="65"/>
      <c r="D28" s="91"/>
      <c r="E28" s="96"/>
      <c r="F28" s="99"/>
      <c r="G28" s="41"/>
      <c r="H28" s="99"/>
    </row>
    <row r="29" spans="6:8" ht="23.25">
      <c r="F29" s="94">
        <v>2561</v>
      </c>
      <c r="G29" s="41"/>
      <c r="H29" s="565">
        <v>2560</v>
      </c>
    </row>
    <row r="30" spans="1:10" ht="23.25">
      <c r="A30" s="37"/>
      <c r="B30" s="653" t="s">
        <v>2679</v>
      </c>
      <c r="C30" s="653"/>
      <c r="D30" s="653"/>
      <c r="F30" s="39">
        <v>2814000</v>
      </c>
      <c r="G30" s="39"/>
      <c r="H30" s="39">
        <v>497000</v>
      </c>
      <c r="J30" s="39"/>
    </row>
    <row r="31" spans="1:2" ht="23.25">
      <c r="A31" s="100"/>
      <c r="B31" s="100" t="s">
        <v>253</v>
      </c>
    </row>
  </sheetData>
  <sheetProtection/>
  <mergeCells count="7">
    <mergeCell ref="B30:D30"/>
    <mergeCell ref="B7:C7"/>
    <mergeCell ref="D6:F6"/>
    <mergeCell ref="G6:I6"/>
    <mergeCell ref="A1:I1"/>
    <mergeCell ref="A2:I2"/>
    <mergeCell ref="A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100" zoomScalePageLayoutView="0" workbookViewId="0" topLeftCell="A1">
      <pane ySplit="6" topLeftCell="A97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16.7109375" style="36" customWidth="1"/>
    <col min="2" max="2" width="20.00390625" style="36" customWidth="1"/>
    <col min="3" max="3" width="53.8515625" style="36" customWidth="1"/>
    <col min="4" max="4" width="12.00390625" style="36" customWidth="1"/>
    <col min="5" max="6" width="11.421875" style="36" customWidth="1"/>
    <col min="7" max="7" width="10.00390625" style="36" customWidth="1"/>
    <col min="8" max="8" width="11.421875" style="36" customWidth="1"/>
    <col min="9" max="9" width="18.8515625" style="36" customWidth="1"/>
    <col min="10" max="10" width="10.8515625" style="36" bestFit="1" customWidth="1"/>
    <col min="11" max="16384" width="9.00390625" style="36" customWidth="1"/>
  </cols>
  <sheetData>
    <row r="1" spans="1:8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</row>
    <row r="2" spans="1:8" ht="29.25">
      <c r="A2" s="652" t="s">
        <v>65</v>
      </c>
      <c r="B2" s="652"/>
      <c r="C2" s="652"/>
      <c r="D2" s="652"/>
      <c r="E2" s="652"/>
      <c r="F2" s="652"/>
      <c r="G2" s="652"/>
      <c r="H2" s="652"/>
    </row>
    <row r="3" spans="1:8" ht="29.25">
      <c r="A3" s="652" t="str">
        <f>+'หมายเหตุ 3,4,5,6'!A3:E3</f>
        <v>สำหรับปี สิ้นสุดวันที่ 30 กันยายน 2561</v>
      </c>
      <c r="B3" s="652"/>
      <c r="C3" s="652"/>
      <c r="D3" s="652"/>
      <c r="E3" s="652"/>
      <c r="F3" s="652"/>
      <c r="G3" s="652"/>
      <c r="H3" s="652"/>
    </row>
    <row r="4" spans="1:2" ht="31.5">
      <c r="A4" s="366" t="s">
        <v>255</v>
      </c>
      <c r="B4" s="283"/>
    </row>
    <row r="5" spans="1:2" ht="31.5">
      <c r="A5" s="366" t="s">
        <v>182</v>
      </c>
      <c r="B5" s="283"/>
    </row>
    <row r="6" spans="1:8" s="38" customFormat="1" ht="48" customHeight="1">
      <c r="A6" s="101" t="s">
        <v>79</v>
      </c>
      <c r="B6" s="101" t="s">
        <v>80</v>
      </c>
      <c r="C6" s="101" t="s">
        <v>81</v>
      </c>
      <c r="D6" s="102" t="s">
        <v>89</v>
      </c>
      <c r="E6" s="103" t="s">
        <v>90</v>
      </c>
      <c r="F6" s="101" t="s">
        <v>91</v>
      </c>
      <c r="G6" s="101" t="s">
        <v>92</v>
      </c>
      <c r="H6" s="101" t="s">
        <v>93</v>
      </c>
    </row>
    <row r="7" spans="1:9" s="282" customFormat="1" ht="25.5" customHeight="1">
      <c r="A7" s="47" t="s">
        <v>50</v>
      </c>
      <c r="B7" s="47" t="s">
        <v>338</v>
      </c>
      <c r="C7" s="47" t="s">
        <v>398</v>
      </c>
      <c r="D7" s="483">
        <v>68000</v>
      </c>
      <c r="E7" s="484">
        <v>67000</v>
      </c>
      <c r="F7" s="484">
        <v>67000</v>
      </c>
      <c r="G7" s="484">
        <f>D7-F7</f>
        <v>1000</v>
      </c>
      <c r="H7" s="484"/>
      <c r="I7" s="282" t="s">
        <v>413</v>
      </c>
    </row>
    <row r="8" spans="1:9" s="282" customFormat="1" ht="25.5" customHeight="1">
      <c r="A8" s="47" t="s">
        <v>50</v>
      </c>
      <c r="B8" s="47" t="s">
        <v>338</v>
      </c>
      <c r="C8" s="47" t="s">
        <v>414</v>
      </c>
      <c r="D8" s="483">
        <v>321000</v>
      </c>
      <c r="E8" s="484">
        <v>320000</v>
      </c>
      <c r="F8" s="484">
        <v>320000</v>
      </c>
      <c r="G8" s="484">
        <f>D8-F8</f>
        <v>1000</v>
      </c>
      <c r="H8" s="484"/>
      <c r="I8" s="282" t="s">
        <v>413</v>
      </c>
    </row>
    <row r="9" spans="1:8" s="282" customFormat="1" ht="25.5" customHeight="1">
      <c r="A9" s="47" t="s">
        <v>50</v>
      </c>
      <c r="B9" s="47" t="s">
        <v>338</v>
      </c>
      <c r="C9" s="47" t="s">
        <v>416</v>
      </c>
      <c r="D9" s="483">
        <v>109000</v>
      </c>
      <c r="E9" s="484"/>
      <c r="F9" s="484"/>
      <c r="G9" s="484"/>
      <c r="H9" s="484">
        <f>D9</f>
        <v>109000</v>
      </c>
    </row>
    <row r="10" spans="1:8" s="282" customFormat="1" ht="25.5" customHeight="1">
      <c r="A10" s="47" t="s">
        <v>50</v>
      </c>
      <c r="B10" s="47" t="s">
        <v>338</v>
      </c>
      <c r="C10" s="47" t="s">
        <v>412</v>
      </c>
      <c r="D10" s="484">
        <v>121000</v>
      </c>
      <c r="E10" s="484"/>
      <c r="F10" s="484"/>
      <c r="G10" s="484"/>
      <c r="H10" s="484">
        <f>D10</f>
        <v>121000</v>
      </c>
    </row>
    <row r="11" spans="1:9" s="282" customFormat="1" ht="25.5" customHeight="1">
      <c r="A11" s="47" t="s">
        <v>50</v>
      </c>
      <c r="B11" s="47" t="s">
        <v>338</v>
      </c>
      <c r="C11" s="47" t="s">
        <v>392</v>
      </c>
      <c r="D11" s="484">
        <v>479000</v>
      </c>
      <c r="E11" s="485">
        <v>478000</v>
      </c>
      <c r="F11" s="485">
        <v>478000</v>
      </c>
      <c r="G11" s="484">
        <f>D11-F11</f>
        <v>1000</v>
      </c>
      <c r="H11" s="484"/>
      <c r="I11" s="282" t="s">
        <v>415</v>
      </c>
    </row>
    <row r="12" spans="1:9" s="282" customFormat="1" ht="25.5" customHeight="1">
      <c r="A12" s="47" t="s">
        <v>50</v>
      </c>
      <c r="B12" s="47" t="s">
        <v>338</v>
      </c>
      <c r="C12" s="47" t="s">
        <v>393</v>
      </c>
      <c r="D12" s="484">
        <v>143000</v>
      </c>
      <c r="E12" s="485">
        <v>142000</v>
      </c>
      <c r="F12" s="485">
        <v>142000</v>
      </c>
      <c r="G12" s="484">
        <f>D12-F12</f>
        <v>1000</v>
      </c>
      <c r="H12" s="484"/>
      <c r="I12" s="282" t="s">
        <v>415</v>
      </c>
    </row>
    <row r="13" spans="1:8" s="282" customFormat="1" ht="25.5" customHeight="1">
      <c r="A13" s="47" t="s">
        <v>50</v>
      </c>
      <c r="B13" s="47" t="s">
        <v>338</v>
      </c>
      <c r="C13" s="47" t="s">
        <v>394</v>
      </c>
      <c r="D13" s="484">
        <v>123000</v>
      </c>
      <c r="E13" s="485"/>
      <c r="F13" s="485"/>
      <c r="G13" s="484"/>
      <c r="H13" s="484">
        <f>D13</f>
        <v>123000</v>
      </c>
    </row>
    <row r="14" spans="1:9" s="282" customFormat="1" ht="25.5" customHeight="1">
      <c r="A14" s="47" t="s">
        <v>50</v>
      </c>
      <c r="B14" s="47" t="s">
        <v>338</v>
      </c>
      <c r="C14" s="47" t="s">
        <v>395</v>
      </c>
      <c r="D14" s="484">
        <v>463000</v>
      </c>
      <c r="E14" s="485">
        <v>461000</v>
      </c>
      <c r="F14" s="485">
        <v>461000</v>
      </c>
      <c r="G14" s="484">
        <f>D14-F14</f>
        <v>2000</v>
      </c>
      <c r="H14" s="484"/>
      <c r="I14" s="282" t="s">
        <v>415</v>
      </c>
    </row>
    <row r="15" spans="1:8" s="282" customFormat="1" ht="25.5" customHeight="1">
      <c r="A15" s="47" t="s">
        <v>50</v>
      </c>
      <c r="B15" s="47" t="s">
        <v>338</v>
      </c>
      <c r="C15" s="47" t="s">
        <v>396</v>
      </c>
      <c r="D15" s="484">
        <v>1082000</v>
      </c>
      <c r="E15" s="485"/>
      <c r="F15" s="485"/>
      <c r="G15" s="484"/>
      <c r="H15" s="484">
        <f>D15</f>
        <v>1082000</v>
      </c>
    </row>
    <row r="16" spans="1:9" s="282" customFormat="1" ht="25.5" customHeight="1">
      <c r="A16" s="47" t="s">
        <v>50</v>
      </c>
      <c r="B16" s="47" t="s">
        <v>338</v>
      </c>
      <c r="C16" s="47" t="s">
        <v>397</v>
      </c>
      <c r="D16" s="484">
        <v>263000</v>
      </c>
      <c r="E16" s="485">
        <v>262000</v>
      </c>
      <c r="F16" s="485">
        <v>262000</v>
      </c>
      <c r="G16" s="484">
        <f>D16-F16</f>
        <v>1000</v>
      </c>
      <c r="H16" s="484"/>
      <c r="I16" s="282" t="s">
        <v>415</v>
      </c>
    </row>
    <row r="17" spans="1:9" s="282" customFormat="1" ht="25.5" customHeight="1">
      <c r="A17" s="47" t="s">
        <v>50</v>
      </c>
      <c r="B17" s="47" t="s">
        <v>338</v>
      </c>
      <c r="C17" s="47" t="s">
        <v>398</v>
      </c>
      <c r="D17" s="484">
        <v>65000</v>
      </c>
      <c r="E17" s="485">
        <v>62000</v>
      </c>
      <c r="F17" s="485">
        <v>62000</v>
      </c>
      <c r="G17" s="484">
        <f>D17-F17</f>
        <v>3000</v>
      </c>
      <c r="H17" s="484"/>
      <c r="I17" s="282" t="s">
        <v>415</v>
      </c>
    </row>
    <row r="18" spans="1:9" s="282" customFormat="1" ht="25.5" customHeight="1">
      <c r="A18" s="47" t="s">
        <v>50</v>
      </c>
      <c r="B18" s="47" t="s">
        <v>338</v>
      </c>
      <c r="C18" s="47" t="s">
        <v>399</v>
      </c>
      <c r="D18" s="484">
        <v>484000</v>
      </c>
      <c r="E18" s="485">
        <v>483000</v>
      </c>
      <c r="F18" s="485">
        <v>483000</v>
      </c>
      <c r="G18" s="484">
        <f>D18-F18</f>
        <v>1000</v>
      </c>
      <c r="H18" s="484"/>
      <c r="I18" s="282" t="s">
        <v>415</v>
      </c>
    </row>
    <row r="19" spans="1:9" s="282" customFormat="1" ht="25.5" customHeight="1">
      <c r="A19" s="47" t="s">
        <v>50</v>
      </c>
      <c r="B19" s="47" t="s">
        <v>338</v>
      </c>
      <c r="C19" s="47" t="s">
        <v>400</v>
      </c>
      <c r="D19" s="484">
        <v>279000</v>
      </c>
      <c r="E19" s="485">
        <v>274000</v>
      </c>
      <c r="F19" s="485">
        <v>274000</v>
      </c>
      <c r="G19" s="484">
        <f>D19-F19</f>
        <v>5000</v>
      </c>
      <c r="H19" s="484"/>
      <c r="I19" s="282" t="s">
        <v>415</v>
      </c>
    </row>
    <row r="20" spans="1:9" s="282" customFormat="1" ht="25.5" customHeight="1">
      <c r="A20" s="47" t="s">
        <v>50</v>
      </c>
      <c r="B20" s="47" t="s">
        <v>338</v>
      </c>
      <c r="C20" s="47" t="s">
        <v>401</v>
      </c>
      <c r="D20" s="484">
        <v>319000</v>
      </c>
      <c r="E20" s="485">
        <v>316000</v>
      </c>
      <c r="F20" s="485">
        <v>316000</v>
      </c>
      <c r="G20" s="484">
        <f>D20-F20</f>
        <v>3000</v>
      </c>
      <c r="H20" s="484"/>
      <c r="I20" s="282" t="s">
        <v>415</v>
      </c>
    </row>
    <row r="21" spans="1:8" s="282" customFormat="1" ht="25.5" customHeight="1">
      <c r="A21" s="47" t="s">
        <v>50</v>
      </c>
      <c r="B21" s="47" t="s">
        <v>338</v>
      </c>
      <c r="C21" s="47" t="s">
        <v>402</v>
      </c>
      <c r="D21" s="484">
        <v>376000</v>
      </c>
      <c r="E21" s="485"/>
      <c r="F21" s="485"/>
      <c r="G21" s="484"/>
      <c r="H21" s="484">
        <f>D21</f>
        <v>376000</v>
      </c>
    </row>
    <row r="22" spans="1:8" s="282" customFormat="1" ht="25.5" customHeight="1">
      <c r="A22" s="47" t="s">
        <v>50</v>
      </c>
      <c r="B22" s="47" t="s">
        <v>338</v>
      </c>
      <c r="C22" s="47" t="s">
        <v>403</v>
      </c>
      <c r="D22" s="484">
        <v>238000</v>
      </c>
      <c r="E22" s="485"/>
      <c r="F22" s="485"/>
      <c r="G22" s="484"/>
      <c r="H22" s="484">
        <f>D22</f>
        <v>238000</v>
      </c>
    </row>
    <row r="23" spans="1:9" s="282" customFormat="1" ht="25.5" customHeight="1">
      <c r="A23" s="47" t="s">
        <v>50</v>
      </c>
      <c r="B23" s="47" t="s">
        <v>338</v>
      </c>
      <c r="C23" s="47" t="s">
        <v>405</v>
      </c>
      <c r="D23" s="484">
        <v>339000</v>
      </c>
      <c r="E23" s="485">
        <v>321000</v>
      </c>
      <c r="F23" s="485">
        <v>321000</v>
      </c>
      <c r="G23" s="484">
        <f>D23-F23</f>
        <v>18000</v>
      </c>
      <c r="H23" s="484"/>
      <c r="I23" s="282" t="s">
        <v>415</v>
      </c>
    </row>
    <row r="24" spans="1:9" s="282" customFormat="1" ht="25.5" customHeight="1">
      <c r="A24" s="47" t="s">
        <v>50</v>
      </c>
      <c r="B24" s="47" t="s">
        <v>338</v>
      </c>
      <c r="C24" s="47" t="s">
        <v>406</v>
      </c>
      <c r="D24" s="484">
        <v>363000</v>
      </c>
      <c r="E24" s="485">
        <v>310000</v>
      </c>
      <c r="F24" s="485">
        <v>310000</v>
      </c>
      <c r="G24" s="484">
        <f>D24-F24</f>
        <v>53000</v>
      </c>
      <c r="H24" s="484"/>
      <c r="I24" s="282" t="s">
        <v>415</v>
      </c>
    </row>
    <row r="25" spans="1:9" s="282" customFormat="1" ht="25.5" customHeight="1">
      <c r="A25" s="47" t="s">
        <v>50</v>
      </c>
      <c r="B25" s="47" t="s">
        <v>338</v>
      </c>
      <c r="C25" s="47" t="s">
        <v>407</v>
      </c>
      <c r="D25" s="484">
        <v>252000</v>
      </c>
      <c r="E25" s="485">
        <v>251000</v>
      </c>
      <c r="F25" s="485">
        <v>251000</v>
      </c>
      <c r="G25" s="484">
        <f>D25-F25</f>
        <v>1000</v>
      </c>
      <c r="H25" s="484"/>
      <c r="I25" s="282" t="s">
        <v>415</v>
      </c>
    </row>
    <row r="26" spans="1:8" s="282" customFormat="1" ht="25.5" customHeight="1">
      <c r="A26" s="47" t="s">
        <v>50</v>
      </c>
      <c r="B26" s="47" t="s">
        <v>338</v>
      </c>
      <c r="C26" s="47" t="s">
        <v>408</v>
      </c>
      <c r="D26" s="484">
        <v>238000</v>
      </c>
      <c r="E26" s="485"/>
      <c r="F26" s="485"/>
      <c r="G26" s="484"/>
      <c r="H26" s="484">
        <f>D26</f>
        <v>238000</v>
      </c>
    </row>
    <row r="27" spans="1:8" s="282" customFormat="1" ht="25.5" customHeight="1">
      <c r="A27" s="47" t="s">
        <v>50</v>
      </c>
      <c r="B27" s="47" t="s">
        <v>338</v>
      </c>
      <c r="C27" s="47" t="s">
        <v>409</v>
      </c>
      <c r="D27" s="484">
        <v>411000</v>
      </c>
      <c r="E27" s="485"/>
      <c r="F27" s="485"/>
      <c r="G27" s="484"/>
      <c r="H27" s="484">
        <f>D27</f>
        <v>411000</v>
      </c>
    </row>
    <row r="28" spans="1:9" s="282" customFormat="1" ht="25.5" customHeight="1">
      <c r="A28" s="47" t="s">
        <v>50</v>
      </c>
      <c r="B28" s="47" t="s">
        <v>338</v>
      </c>
      <c r="C28" s="47" t="s">
        <v>410</v>
      </c>
      <c r="D28" s="484">
        <v>246000</v>
      </c>
      <c r="E28" s="485">
        <v>216000</v>
      </c>
      <c r="F28" s="485">
        <v>216000</v>
      </c>
      <c r="G28" s="484">
        <f>D28-F28</f>
        <v>30000</v>
      </c>
      <c r="H28" s="484"/>
      <c r="I28" s="282" t="s">
        <v>415</v>
      </c>
    </row>
    <row r="29" spans="1:8" s="282" customFormat="1" ht="25.5" customHeight="1">
      <c r="A29" s="47" t="s">
        <v>50</v>
      </c>
      <c r="B29" s="47" t="s">
        <v>338</v>
      </c>
      <c r="C29" s="47" t="s">
        <v>411</v>
      </c>
      <c r="D29" s="484">
        <v>116000</v>
      </c>
      <c r="E29" s="484"/>
      <c r="F29" s="484"/>
      <c r="G29" s="484"/>
      <c r="H29" s="484">
        <f>D29</f>
        <v>116000</v>
      </c>
    </row>
    <row r="30" spans="1:8" ht="25.5" customHeight="1">
      <c r="A30" s="47"/>
      <c r="B30" s="47"/>
      <c r="C30" s="475"/>
      <c r="D30" s="63"/>
      <c r="E30" s="63"/>
      <c r="F30" s="63"/>
      <c r="G30" s="63"/>
      <c r="H30" s="63"/>
    </row>
    <row r="31" spans="1:8" ht="27" customHeight="1" thickBot="1">
      <c r="A31" s="650" t="s">
        <v>68</v>
      </c>
      <c r="B31" s="650"/>
      <c r="C31" s="650"/>
      <c r="D31" s="601">
        <f>SUM(D7:D30)</f>
        <v>6898000</v>
      </c>
      <c r="E31" s="601">
        <f>SUM(E7:E30)</f>
        <v>3963000</v>
      </c>
      <c r="F31" s="601">
        <f>SUM(F7:F30)</f>
        <v>3963000</v>
      </c>
      <c r="G31" s="601">
        <f>SUM(G7:G30)</f>
        <v>121000</v>
      </c>
      <c r="H31" s="601">
        <f>SUM(H7:H30)</f>
        <v>2814000</v>
      </c>
    </row>
    <row r="32" spans="1:8" ht="25.5" customHeight="1" thickTop="1">
      <c r="A32" s="357"/>
      <c r="B32" s="357"/>
      <c r="C32" s="357"/>
      <c r="D32" s="358"/>
      <c r="E32" s="358"/>
      <c r="F32" s="358"/>
      <c r="G32" s="358"/>
      <c r="H32" s="358"/>
    </row>
    <row r="33" spans="1:8" ht="25.5" customHeight="1">
      <c r="A33" s="357"/>
      <c r="B33" s="357"/>
      <c r="C33" s="357"/>
      <c r="D33" s="358"/>
      <c r="E33" s="358"/>
      <c r="F33" s="358"/>
      <c r="G33" s="358"/>
      <c r="H33" s="358"/>
    </row>
    <row r="34" spans="1:8" ht="25.5" customHeight="1">
      <c r="A34" s="357"/>
      <c r="B34" s="357"/>
      <c r="C34" s="357"/>
      <c r="D34" s="358"/>
      <c r="E34" s="358"/>
      <c r="F34" s="358"/>
      <c r="G34" s="358"/>
      <c r="H34" s="358"/>
    </row>
    <row r="35" spans="1:8" ht="25.5" customHeight="1">
      <c r="A35" s="357"/>
      <c r="B35" s="357"/>
      <c r="C35" s="357"/>
      <c r="D35" s="358"/>
      <c r="E35" s="358"/>
      <c r="F35" s="358"/>
      <c r="G35" s="358"/>
      <c r="H35" s="358"/>
    </row>
    <row r="36" spans="1:8" ht="25.5" customHeight="1">
      <c r="A36" s="357"/>
      <c r="B36" s="357"/>
      <c r="C36" s="357"/>
      <c r="D36" s="358"/>
      <c r="E36" s="358"/>
      <c r="F36" s="358"/>
      <c r="G36" s="358"/>
      <c r="H36" s="358"/>
    </row>
    <row r="37" spans="1:8" ht="25.5" customHeight="1">
      <c r="A37" s="357"/>
      <c r="B37" s="357"/>
      <c r="C37" s="357"/>
      <c r="D37" s="358"/>
      <c r="E37" s="358"/>
      <c r="F37" s="358"/>
      <c r="G37" s="358"/>
      <c r="H37" s="358"/>
    </row>
    <row r="38" spans="1:8" ht="25.5" customHeight="1">
      <c r="A38" s="357"/>
      <c r="B38" s="357"/>
      <c r="C38" s="357"/>
      <c r="D38" s="358"/>
      <c r="E38" s="358"/>
      <c r="F38" s="358"/>
      <c r="G38" s="358"/>
      <c r="H38" s="358"/>
    </row>
    <row r="39" ht="23.25" customHeight="1">
      <c r="J39" s="107"/>
    </row>
    <row r="40" ht="31.5" customHeight="1">
      <c r="A40" s="365" t="s">
        <v>214</v>
      </c>
    </row>
    <row r="41" spans="1:8" s="38" customFormat="1" ht="46.5" customHeight="1">
      <c r="A41" s="101" t="s">
        <v>79</v>
      </c>
      <c r="B41" s="101" t="s">
        <v>80</v>
      </c>
      <c r="C41" s="101" t="s">
        <v>81</v>
      </c>
      <c r="D41" s="102" t="s">
        <v>89</v>
      </c>
      <c r="E41" s="103" t="s">
        <v>90</v>
      </c>
      <c r="F41" s="101" t="s">
        <v>91</v>
      </c>
      <c r="G41" s="101" t="s">
        <v>92</v>
      </c>
      <c r="H41" s="101" t="s">
        <v>93</v>
      </c>
    </row>
    <row r="42" spans="1:8" s="104" customFormat="1" ht="25.5" customHeight="1">
      <c r="A42" s="52" t="s">
        <v>50</v>
      </c>
      <c r="B42" s="52" t="s">
        <v>338</v>
      </c>
      <c r="C42" s="327" t="s">
        <v>393</v>
      </c>
      <c r="D42" s="356">
        <v>269000</v>
      </c>
      <c r="E42" s="356">
        <v>266000</v>
      </c>
      <c r="F42" s="356">
        <v>266000</v>
      </c>
      <c r="G42" s="356">
        <f aca="true" t="shared" si="0" ref="G42:G57">D42-F42</f>
        <v>3000</v>
      </c>
      <c r="H42" s="356"/>
    </row>
    <row r="43" spans="1:8" s="104" customFormat="1" ht="25.5" customHeight="1">
      <c r="A43" s="52" t="s">
        <v>50</v>
      </c>
      <c r="B43" s="52" t="s">
        <v>338</v>
      </c>
      <c r="C43" s="52" t="s">
        <v>456</v>
      </c>
      <c r="D43" s="356">
        <v>1382000</v>
      </c>
      <c r="E43" s="356">
        <v>1380000</v>
      </c>
      <c r="F43" s="356">
        <v>1380000</v>
      </c>
      <c r="G43" s="356">
        <f t="shared" si="0"/>
        <v>2000</v>
      </c>
      <c r="H43" s="356"/>
    </row>
    <row r="44" spans="1:8" s="104" customFormat="1" ht="25.5" customHeight="1">
      <c r="A44" s="52" t="s">
        <v>50</v>
      </c>
      <c r="B44" s="52" t="s">
        <v>338</v>
      </c>
      <c r="C44" s="52" t="s">
        <v>396</v>
      </c>
      <c r="D44" s="356">
        <v>346000</v>
      </c>
      <c r="E44" s="356">
        <v>343000</v>
      </c>
      <c r="F44" s="356">
        <v>343000</v>
      </c>
      <c r="G44" s="356">
        <f t="shared" si="0"/>
        <v>3000</v>
      </c>
      <c r="H44" s="356"/>
    </row>
    <row r="45" spans="1:8" s="104" customFormat="1" ht="25.5" customHeight="1">
      <c r="A45" s="52" t="s">
        <v>50</v>
      </c>
      <c r="B45" s="52" t="s">
        <v>338</v>
      </c>
      <c r="C45" s="52" t="s">
        <v>417</v>
      </c>
      <c r="D45" s="356">
        <v>233000</v>
      </c>
      <c r="E45" s="356">
        <v>230000</v>
      </c>
      <c r="F45" s="356">
        <v>230000</v>
      </c>
      <c r="G45" s="356">
        <f t="shared" si="0"/>
        <v>3000</v>
      </c>
      <c r="H45" s="356"/>
    </row>
    <row r="46" spans="1:8" s="104" customFormat="1" ht="25.5" customHeight="1">
      <c r="A46" s="47" t="s">
        <v>50</v>
      </c>
      <c r="B46" s="47" t="s">
        <v>338</v>
      </c>
      <c r="C46" s="47" t="s">
        <v>404</v>
      </c>
      <c r="D46" s="484">
        <v>249000</v>
      </c>
      <c r="E46" s="484">
        <v>247000</v>
      </c>
      <c r="F46" s="484">
        <v>247000</v>
      </c>
      <c r="G46" s="484">
        <f t="shared" si="0"/>
        <v>2000</v>
      </c>
      <c r="H46" s="484"/>
    </row>
    <row r="47" spans="1:8" s="104" customFormat="1" ht="25.5" customHeight="1">
      <c r="A47" s="47" t="s">
        <v>50</v>
      </c>
      <c r="B47" s="47" t="s">
        <v>338</v>
      </c>
      <c r="C47" s="47" t="s">
        <v>418</v>
      </c>
      <c r="D47" s="484">
        <v>395000</v>
      </c>
      <c r="E47" s="484">
        <v>394000</v>
      </c>
      <c r="F47" s="484">
        <v>394000</v>
      </c>
      <c r="G47" s="484">
        <f t="shared" si="0"/>
        <v>1000</v>
      </c>
      <c r="H47" s="484"/>
    </row>
    <row r="48" spans="1:8" s="104" customFormat="1" ht="25.5" customHeight="1">
      <c r="A48" s="47" t="s">
        <v>50</v>
      </c>
      <c r="B48" s="47" t="s">
        <v>338</v>
      </c>
      <c r="C48" s="47" t="s">
        <v>419</v>
      </c>
      <c r="D48" s="484">
        <v>457000</v>
      </c>
      <c r="E48" s="484">
        <v>456000</v>
      </c>
      <c r="F48" s="484">
        <v>456000</v>
      </c>
      <c r="G48" s="484">
        <f t="shared" si="0"/>
        <v>1000</v>
      </c>
      <c r="H48" s="484"/>
    </row>
    <row r="49" spans="1:8" s="104" customFormat="1" ht="25.5" customHeight="1">
      <c r="A49" s="47" t="s">
        <v>50</v>
      </c>
      <c r="B49" s="47" t="s">
        <v>338</v>
      </c>
      <c r="C49" s="47" t="s">
        <v>420</v>
      </c>
      <c r="D49" s="484">
        <v>467000</v>
      </c>
      <c r="E49" s="484">
        <v>466000</v>
      </c>
      <c r="F49" s="484">
        <v>466000</v>
      </c>
      <c r="G49" s="484">
        <f t="shared" si="0"/>
        <v>1000</v>
      </c>
      <c r="H49" s="484"/>
    </row>
    <row r="50" spans="1:8" s="104" customFormat="1" ht="25.5" customHeight="1">
      <c r="A50" s="47" t="s">
        <v>50</v>
      </c>
      <c r="B50" s="47" t="s">
        <v>338</v>
      </c>
      <c r="C50" s="47" t="s">
        <v>421</v>
      </c>
      <c r="D50" s="484">
        <v>368000</v>
      </c>
      <c r="E50" s="484">
        <v>367000</v>
      </c>
      <c r="F50" s="484">
        <v>367000</v>
      </c>
      <c r="G50" s="484">
        <f t="shared" si="0"/>
        <v>1000</v>
      </c>
      <c r="H50" s="484"/>
    </row>
    <row r="51" spans="1:8" s="104" customFormat="1" ht="25.5" customHeight="1">
      <c r="A51" s="47" t="s">
        <v>50</v>
      </c>
      <c r="B51" s="47" t="s">
        <v>338</v>
      </c>
      <c r="C51" s="47" t="s">
        <v>422</v>
      </c>
      <c r="D51" s="484">
        <v>471000</v>
      </c>
      <c r="E51" s="484">
        <v>470000</v>
      </c>
      <c r="F51" s="484">
        <v>453000</v>
      </c>
      <c r="G51" s="484">
        <f t="shared" si="0"/>
        <v>18000</v>
      </c>
      <c r="H51" s="484"/>
    </row>
    <row r="52" spans="1:8" s="104" customFormat="1" ht="25.5" customHeight="1">
      <c r="A52" s="47" t="s">
        <v>50</v>
      </c>
      <c r="B52" s="47" t="s">
        <v>338</v>
      </c>
      <c r="C52" s="47" t="s">
        <v>423</v>
      </c>
      <c r="D52" s="484">
        <v>462000</v>
      </c>
      <c r="E52" s="484">
        <v>460500</v>
      </c>
      <c r="F52" s="484">
        <v>460500</v>
      </c>
      <c r="G52" s="484">
        <f t="shared" si="0"/>
        <v>1500</v>
      </c>
      <c r="H52" s="484"/>
    </row>
    <row r="53" spans="1:8" s="104" customFormat="1" ht="25.5" customHeight="1">
      <c r="A53" s="47" t="s">
        <v>50</v>
      </c>
      <c r="B53" s="47" t="s">
        <v>338</v>
      </c>
      <c r="C53" s="47" t="s">
        <v>424</v>
      </c>
      <c r="D53" s="484">
        <v>125000</v>
      </c>
      <c r="E53" s="484">
        <v>124000</v>
      </c>
      <c r="F53" s="484">
        <v>124000</v>
      </c>
      <c r="G53" s="484">
        <f t="shared" si="0"/>
        <v>1000</v>
      </c>
      <c r="H53" s="484"/>
    </row>
    <row r="54" spans="1:8" s="104" customFormat="1" ht="25.5" customHeight="1">
      <c r="A54" s="47" t="s">
        <v>50</v>
      </c>
      <c r="B54" s="47" t="s">
        <v>338</v>
      </c>
      <c r="C54" s="47" t="s">
        <v>425</v>
      </c>
      <c r="D54" s="484">
        <v>370000</v>
      </c>
      <c r="E54" s="484">
        <v>368500</v>
      </c>
      <c r="F54" s="484">
        <v>368500</v>
      </c>
      <c r="G54" s="484">
        <f t="shared" si="0"/>
        <v>1500</v>
      </c>
      <c r="H54" s="484"/>
    </row>
    <row r="55" spans="1:8" s="104" customFormat="1" ht="25.5" customHeight="1">
      <c r="A55" s="47" t="s">
        <v>50</v>
      </c>
      <c r="B55" s="47" t="s">
        <v>338</v>
      </c>
      <c r="C55" s="47" t="s">
        <v>426</v>
      </c>
      <c r="D55" s="484">
        <v>170000</v>
      </c>
      <c r="E55" s="484">
        <v>169000</v>
      </c>
      <c r="F55" s="484">
        <v>169000</v>
      </c>
      <c r="G55" s="484">
        <f t="shared" si="0"/>
        <v>1000</v>
      </c>
      <c r="H55" s="484"/>
    </row>
    <row r="56" spans="1:8" s="104" customFormat="1" ht="25.5" customHeight="1">
      <c r="A56" s="47" t="s">
        <v>50</v>
      </c>
      <c r="B56" s="47" t="s">
        <v>338</v>
      </c>
      <c r="C56" s="47" t="s">
        <v>427</v>
      </c>
      <c r="D56" s="484">
        <v>163000</v>
      </c>
      <c r="E56" s="484">
        <v>162000</v>
      </c>
      <c r="F56" s="484">
        <v>162000</v>
      </c>
      <c r="G56" s="484">
        <f t="shared" si="0"/>
        <v>1000</v>
      </c>
      <c r="H56" s="484"/>
    </row>
    <row r="57" spans="1:8" s="104" customFormat="1" ht="25.5" customHeight="1">
      <c r="A57" s="47" t="s">
        <v>50</v>
      </c>
      <c r="B57" s="47" t="s">
        <v>338</v>
      </c>
      <c r="C57" s="47" t="s">
        <v>428</v>
      </c>
      <c r="D57" s="484">
        <v>466000</v>
      </c>
      <c r="E57" s="484">
        <v>465000</v>
      </c>
      <c r="F57" s="484">
        <v>465000</v>
      </c>
      <c r="G57" s="484">
        <f t="shared" si="0"/>
        <v>1000</v>
      </c>
      <c r="H57" s="484"/>
    </row>
    <row r="58" spans="1:8" s="104" customFormat="1" ht="25.5" customHeight="1">
      <c r="A58" s="47" t="s">
        <v>50</v>
      </c>
      <c r="B58" s="47" t="s">
        <v>338</v>
      </c>
      <c r="C58" s="47" t="s">
        <v>429</v>
      </c>
      <c r="D58" s="484">
        <v>68000</v>
      </c>
      <c r="E58" s="484"/>
      <c r="F58" s="484"/>
      <c r="G58" s="484"/>
      <c r="H58" s="484">
        <v>68000</v>
      </c>
    </row>
    <row r="59" spans="1:8" s="104" customFormat="1" ht="25.5" customHeight="1">
      <c r="A59" s="47" t="s">
        <v>50</v>
      </c>
      <c r="B59" s="47" t="s">
        <v>338</v>
      </c>
      <c r="C59" s="47" t="s">
        <v>430</v>
      </c>
      <c r="D59" s="484">
        <v>367000</v>
      </c>
      <c r="E59" s="484">
        <v>365500</v>
      </c>
      <c r="F59" s="484">
        <v>365500</v>
      </c>
      <c r="G59" s="484">
        <f>D59-F59</f>
        <v>1500</v>
      </c>
      <c r="H59" s="484"/>
    </row>
    <row r="60" spans="1:8" s="104" customFormat="1" ht="25.5" customHeight="1">
      <c r="A60" s="47" t="s">
        <v>50</v>
      </c>
      <c r="B60" s="47" t="s">
        <v>338</v>
      </c>
      <c r="C60" s="47" t="s">
        <v>431</v>
      </c>
      <c r="D60" s="484">
        <v>80000</v>
      </c>
      <c r="E60" s="484">
        <v>79000</v>
      </c>
      <c r="F60" s="484">
        <v>79000</v>
      </c>
      <c r="G60" s="484">
        <f>D60-F60</f>
        <v>1000</v>
      </c>
      <c r="H60" s="484"/>
    </row>
    <row r="61" spans="1:8" s="104" customFormat="1" ht="25.5" customHeight="1">
      <c r="A61" s="47" t="s">
        <v>50</v>
      </c>
      <c r="B61" s="47" t="s">
        <v>338</v>
      </c>
      <c r="C61" s="47" t="s">
        <v>432</v>
      </c>
      <c r="D61" s="484">
        <v>445000</v>
      </c>
      <c r="E61" s="484">
        <v>443500</v>
      </c>
      <c r="F61" s="484">
        <v>443500</v>
      </c>
      <c r="G61" s="484">
        <f>D61-F61</f>
        <v>1500</v>
      </c>
      <c r="H61" s="484"/>
    </row>
    <row r="62" spans="1:8" s="104" customFormat="1" ht="25.5" customHeight="1">
      <c r="A62" s="47" t="s">
        <v>50</v>
      </c>
      <c r="B62" s="47" t="s">
        <v>338</v>
      </c>
      <c r="C62" s="47" t="s">
        <v>433</v>
      </c>
      <c r="D62" s="484">
        <v>286000</v>
      </c>
      <c r="E62" s="484">
        <v>285000</v>
      </c>
      <c r="F62" s="484">
        <v>285000</v>
      </c>
      <c r="G62" s="484">
        <f>D62-F62</f>
        <v>1000</v>
      </c>
      <c r="H62" s="484"/>
    </row>
    <row r="63" spans="1:8" s="104" customFormat="1" ht="25.5" customHeight="1">
      <c r="A63" s="47" t="s">
        <v>50</v>
      </c>
      <c r="B63" s="47" t="s">
        <v>338</v>
      </c>
      <c r="C63" s="47" t="s">
        <v>414</v>
      </c>
      <c r="D63" s="484">
        <v>321000</v>
      </c>
      <c r="E63" s="484">
        <v>320000</v>
      </c>
      <c r="F63" s="484"/>
      <c r="G63" s="484">
        <f>E63</f>
        <v>320000</v>
      </c>
      <c r="H63" s="484">
        <v>320000</v>
      </c>
    </row>
    <row r="64" spans="1:8" s="104" customFormat="1" ht="25.5" customHeight="1">
      <c r="A64" s="47" t="s">
        <v>50</v>
      </c>
      <c r="B64" s="47" t="s">
        <v>338</v>
      </c>
      <c r="C64" s="453" t="s">
        <v>434</v>
      </c>
      <c r="D64" s="484">
        <v>129000</v>
      </c>
      <c r="E64" s="484">
        <v>128000</v>
      </c>
      <c r="F64" s="484">
        <v>128000</v>
      </c>
      <c r="G64" s="484">
        <f>D64-F64</f>
        <v>1000</v>
      </c>
      <c r="H64" s="484"/>
    </row>
    <row r="65" spans="1:8" ht="25.5" customHeight="1">
      <c r="A65" s="47" t="s">
        <v>50</v>
      </c>
      <c r="B65" s="47" t="s">
        <v>338</v>
      </c>
      <c r="C65" s="475" t="s">
        <v>457</v>
      </c>
      <c r="D65" s="63">
        <v>109000</v>
      </c>
      <c r="E65" s="63"/>
      <c r="F65" s="63"/>
      <c r="G65" s="63"/>
      <c r="H65" s="63">
        <v>109000</v>
      </c>
    </row>
    <row r="66" spans="1:8" ht="25.5" customHeight="1">
      <c r="A66" s="47"/>
      <c r="B66" s="47"/>
      <c r="C66" s="475"/>
      <c r="D66" s="63"/>
      <c r="E66" s="63"/>
      <c r="F66" s="63"/>
      <c r="G66" s="63"/>
      <c r="H66" s="63"/>
    </row>
    <row r="67" spans="1:8" ht="25.5" customHeight="1" thickBot="1">
      <c r="A67" s="650" t="s">
        <v>68</v>
      </c>
      <c r="B67" s="650"/>
      <c r="C67" s="650"/>
      <c r="D67" s="602">
        <f>SUM(D42:D66)</f>
        <v>8198000</v>
      </c>
      <c r="E67" s="602">
        <f>SUM(E42:E66)</f>
        <v>7989000</v>
      </c>
      <c r="F67" s="602">
        <f>SUM(F42:F66)</f>
        <v>7652000</v>
      </c>
      <c r="G67" s="602">
        <f>SUM(G42:G66)</f>
        <v>368000</v>
      </c>
      <c r="H67" s="602">
        <f>SUM(H42:H66)</f>
        <v>497000</v>
      </c>
    </row>
    <row r="68" ht="24" thickTop="1">
      <c r="J68" s="107"/>
    </row>
    <row r="71" ht="23.25">
      <c r="G71" s="39"/>
    </row>
    <row r="72" ht="23.25">
      <c r="G72" s="39"/>
    </row>
    <row r="73" ht="23.25">
      <c r="G73" s="39"/>
    </row>
    <row r="74" ht="23.25">
      <c r="G74" s="39"/>
    </row>
    <row r="75" ht="23.25">
      <c r="G75" s="39"/>
    </row>
    <row r="77" ht="23.25">
      <c r="G77" s="107"/>
    </row>
    <row r="78" ht="23.25">
      <c r="F78" s="107"/>
    </row>
  </sheetData>
  <sheetProtection/>
  <mergeCells count="5">
    <mergeCell ref="A2:H2"/>
    <mergeCell ref="A3:H3"/>
    <mergeCell ref="A31:C31"/>
    <mergeCell ref="A1:H1"/>
    <mergeCell ref="A67:C6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  <headerFooter differentFirst="1">
    <oddHeader>&amp;Cหน้าที่ &amp;P</oddHeader>
  </headerFooter>
  <ignoredErrors>
    <ignoredError sqref="F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I93"/>
  <sheetViews>
    <sheetView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L79" sqref="L79"/>
    </sheetView>
  </sheetViews>
  <sheetFormatPr defaultColWidth="9.140625" defaultRowHeight="15"/>
  <cols>
    <col min="1" max="1" width="10.57421875" style="20" customWidth="1"/>
    <col min="2" max="2" width="20.57421875" style="20" customWidth="1"/>
    <col min="3" max="3" width="31.28125" style="20" customWidth="1"/>
    <col min="4" max="4" width="13.7109375" style="20" customWidth="1"/>
    <col min="5" max="5" width="13.00390625" style="20" customWidth="1"/>
    <col min="6" max="6" width="13.140625" style="20" customWidth="1"/>
    <col min="7" max="7" width="13.8515625" style="20" customWidth="1"/>
    <col min="8" max="8" width="12.7109375" style="20" customWidth="1"/>
    <col min="9" max="9" width="11.421875" style="20" bestFit="1" customWidth="1"/>
    <col min="10" max="16384" width="9.00390625" style="20" customWidth="1"/>
  </cols>
  <sheetData>
    <row r="2" spans="1:8" ht="24.75" customHeight="1">
      <c r="A2" s="679" t="s">
        <v>357</v>
      </c>
      <c r="B2" s="679"/>
      <c r="C2" s="679"/>
      <c r="D2" s="679"/>
      <c r="E2" s="679"/>
      <c r="F2" s="679"/>
      <c r="G2" s="679"/>
      <c r="H2" s="679"/>
    </row>
    <row r="3" spans="1:8" ht="24.75" customHeight="1">
      <c r="A3" s="679" t="s">
        <v>65</v>
      </c>
      <c r="B3" s="679"/>
      <c r="C3" s="679"/>
      <c r="D3" s="679"/>
      <c r="E3" s="679"/>
      <c r="F3" s="679"/>
      <c r="G3" s="679"/>
      <c r="H3" s="679"/>
    </row>
    <row r="4" spans="1:8" ht="26.25" customHeight="1">
      <c r="A4" s="679" t="s">
        <v>358</v>
      </c>
      <c r="B4" s="679"/>
      <c r="C4" s="679"/>
      <c r="D4" s="679"/>
      <c r="E4" s="679"/>
      <c r="F4" s="679"/>
      <c r="G4" s="679"/>
      <c r="H4" s="679"/>
    </row>
    <row r="5" spans="1:8" ht="21.75" customHeight="1">
      <c r="A5" s="324" t="s">
        <v>359</v>
      </c>
      <c r="B5" s="281"/>
      <c r="C5" s="281"/>
      <c r="D5" s="281"/>
      <c r="E5" s="281"/>
      <c r="F5" s="281"/>
      <c r="G5" s="281"/>
      <c r="H5" s="281"/>
    </row>
    <row r="6" spans="1:8" ht="21.75" customHeight="1">
      <c r="A6" s="677" t="s">
        <v>79</v>
      </c>
      <c r="B6" s="677" t="s">
        <v>80</v>
      </c>
      <c r="C6" s="677" t="s">
        <v>81</v>
      </c>
      <c r="D6" s="325" t="s">
        <v>30</v>
      </c>
      <c r="E6" s="677" t="s">
        <v>90</v>
      </c>
      <c r="F6" s="677" t="s">
        <v>91</v>
      </c>
      <c r="G6" s="677" t="s">
        <v>92</v>
      </c>
      <c r="H6" s="677" t="s">
        <v>93</v>
      </c>
    </row>
    <row r="7" spans="1:8" ht="21.75" customHeight="1">
      <c r="A7" s="680"/>
      <c r="B7" s="680"/>
      <c r="C7" s="680"/>
      <c r="D7" s="326" t="s">
        <v>360</v>
      </c>
      <c r="E7" s="680"/>
      <c r="F7" s="680"/>
      <c r="G7" s="680"/>
      <c r="H7" s="680"/>
    </row>
    <row r="8" spans="1:8" ht="21.75" customHeight="1">
      <c r="A8" s="327" t="s">
        <v>361</v>
      </c>
      <c r="B8" s="327" t="s">
        <v>338</v>
      </c>
      <c r="C8" s="327" t="s">
        <v>362</v>
      </c>
      <c r="D8" s="328">
        <v>269000</v>
      </c>
      <c r="E8" s="329">
        <v>266000</v>
      </c>
      <c r="F8" s="328">
        <v>266000</v>
      </c>
      <c r="G8" s="330">
        <f>D8-F8</f>
        <v>3000</v>
      </c>
      <c r="H8" s="331"/>
    </row>
    <row r="9" spans="1:8" ht="21.75" customHeight="1">
      <c r="A9" s="332" t="s">
        <v>363</v>
      </c>
      <c r="B9" s="333"/>
      <c r="C9" s="334" t="s">
        <v>364</v>
      </c>
      <c r="D9" s="335"/>
      <c r="E9" s="335"/>
      <c r="F9" s="335"/>
      <c r="G9" s="336"/>
      <c r="H9" s="331"/>
    </row>
    <row r="10" spans="1:8" ht="21.75" customHeight="1">
      <c r="A10" s="337"/>
      <c r="B10" s="337"/>
      <c r="C10" s="326"/>
      <c r="D10" s="338"/>
      <c r="E10" s="338"/>
      <c r="F10" s="338"/>
      <c r="G10" s="339"/>
      <c r="H10" s="326"/>
    </row>
    <row r="11" spans="1:8" ht="21.75" customHeight="1">
      <c r="A11" s="327" t="s">
        <v>361</v>
      </c>
      <c r="B11" s="327" t="s">
        <v>338</v>
      </c>
      <c r="C11" s="327" t="s">
        <v>362</v>
      </c>
      <c r="D11" s="328">
        <v>1382000</v>
      </c>
      <c r="E11" s="329">
        <v>1380000</v>
      </c>
      <c r="F11" s="328">
        <v>1380000</v>
      </c>
      <c r="G11" s="340">
        <f>D11-F11</f>
        <v>2000</v>
      </c>
      <c r="H11" s="325"/>
    </row>
    <row r="12" spans="1:8" ht="21.75" customHeight="1">
      <c r="A12" s="332" t="s">
        <v>363</v>
      </c>
      <c r="B12" s="333"/>
      <c r="C12" s="334" t="s">
        <v>365</v>
      </c>
      <c r="D12" s="335"/>
      <c r="E12" s="335"/>
      <c r="F12" s="335"/>
      <c r="G12" s="336"/>
      <c r="H12" s="331"/>
    </row>
    <row r="13" spans="1:8" ht="21.75" customHeight="1">
      <c r="A13" s="337"/>
      <c r="B13" s="337"/>
      <c r="C13" s="326"/>
      <c r="D13" s="338"/>
      <c r="E13" s="338"/>
      <c r="F13" s="338"/>
      <c r="G13" s="339"/>
      <c r="H13" s="326"/>
    </row>
    <row r="14" spans="1:8" ht="21.75" customHeight="1">
      <c r="A14" s="327" t="s">
        <v>361</v>
      </c>
      <c r="B14" s="327" t="s">
        <v>338</v>
      </c>
      <c r="C14" s="327" t="s">
        <v>362</v>
      </c>
      <c r="D14" s="328">
        <v>346000</v>
      </c>
      <c r="E14" s="329">
        <v>343000</v>
      </c>
      <c r="F14" s="328">
        <v>343000</v>
      </c>
      <c r="G14" s="330">
        <f>D14-F14</f>
        <v>3000</v>
      </c>
      <c r="H14" s="331"/>
    </row>
    <row r="15" spans="1:8" ht="21.75" customHeight="1">
      <c r="A15" s="332" t="s">
        <v>363</v>
      </c>
      <c r="B15" s="333"/>
      <c r="C15" s="334" t="s">
        <v>366</v>
      </c>
      <c r="D15" s="335"/>
      <c r="E15" s="335"/>
      <c r="F15" s="335"/>
      <c r="G15" s="336"/>
      <c r="H15" s="331"/>
    </row>
    <row r="16" spans="1:8" ht="21.75" customHeight="1">
      <c r="A16" s="337"/>
      <c r="B16" s="337"/>
      <c r="C16" s="326"/>
      <c r="D16" s="338"/>
      <c r="E16" s="338"/>
      <c r="F16" s="338"/>
      <c r="G16" s="339"/>
      <c r="H16" s="326"/>
    </row>
    <row r="17" spans="1:8" ht="21.75" customHeight="1">
      <c r="A17" s="327" t="s">
        <v>361</v>
      </c>
      <c r="B17" s="327" t="s">
        <v>338</v>
      </c>
      <c r="C17" s="333" t="s">
        <v>367</v>
      </c>
      <c r="D17" s="328">
        <v>233000</v>
      </c>
      <c r="E17" s="329">
        <v>230000</v>
      </c>
      <c r="F17" s="328">
        <v>230000</v>
      </c>
      <c r="G17" s="330">
        <f>D17-F17</f>
        <v>3000</v>
      </c>
      <c r="H17" s="331"/>
    </row>
    <row r="18" spans="1:8" ht="21.75" customHeight="1">
      <c r="A18" s="332" t="s">
        <v>363</v>
      </c>
      <c r="B18" s="333"/>
      <c r="C18" s="333" t="s">
        <v>368</v>
      </c>
      <c r="D18" s="335"/>
      <c r="E18" s="335"/>
      <c r="F18" s="335"/>
      <c r="G18" s="336"/>
      <c r="H18" s="331"/>
    </row>
    <row r="19" spans="1:8" ht="21.75" customHeight="1">
      <c r="A19" s="337"/>
      <c r="B19" s="337"/>
      <c r="C19" s="341" t="s">
        <v>364</v>
      </c>
      <c r="D19" s="338"/>
      <c r="E19" s="338"/>
      <c r="F19" s="338"/>
      <c r="G19" s="339"/>
      <c r="H19" s="326"/>
    </row>
    <row r="20" spans="1:8" ht="21.75" customHeight="1">
      <c r="A20" s="327" t="s">
        <v>361</v>
      </c>
      <c r="B20" s="327" t="s">
        <v>338</v>
      </c>
      <c r="C20" s="333" t="s">
        <v>367</v>
      </c>
      <c r="D20" s="328">
        <v>249000</v>
      </c>
      <c r="E20" s="329">
        <v>247000</v>
      </c>
      <c r="F20" s="328">
        <v>247000</v>
      </c>
      <c r="G20" s="330">
        <f>D20-F20</f>
        <v>2000</v>
      </c>
      <c r="H20" s="331"/>
    </row>
    <row r="21" spans="1:8" ht="21.75" customHeight="1">
      <c r="A21" s="332" t="s">
        <v>363</v>
      </c>
      <c r="B21" s="333"/>
      <c r="C21" s="333" t="s">
        <v>368</v>
      </c>
      <c r="D21" s="335"/>
      <c r="E21" s="335"/>
      <c r="F21" s="335"/>
      <c r="G21" s="336"/>
      <c r="H21" s="331"/>
    </row>
    <row r="22" spans="1:8" ht="21.75" customHeight="1">
      <c r="A22" s="337"/>
      <c r="B22" s="337"/>
      <c r="C22" s="341" t="s">
        <v>366</v>
      </c>
      <c r="D22" s="338"/>
      <c r="E22" s="338"/>
      <c r="F22" s="338"/>
      <c r="G22" s="339"/>
      <c r="H22" s="326"/>
    </row>
    <row r="23" spans="1:9" ht="21.75" customHeight="1">
      <c r="A23" s="327" t="s">
        <v>361</v>
      </c>
      <c r="B23" s="327" t="s">
        <v>338</v>
      </c>
      <c r="C23" s="342" t="s">
        <v>369</v>
      </c>
      <c r="D23" s="328">
        <v>395000</v>
      </c>
      <c r="E23" s="329">
        <v>394000</v>
      </c>
      <c r="F23" s="328">
        <v>394000</v>
      </c>
      <c r="G23" s="330">
        <f>D23-F23</f>
        <v>1000</v>
      </c>
      <c r="H23" s="331"/>
      <c r="I23" s="343">
        <f>F8+F11+F14+F17+F20+F23</f>
        <v>2860000</v>
      </c>
    </row>
    <row r="24" spans="1:8" ht="21.75" customHeight="1">
      <c r="A24" s="332" t="s">
        <v>363</v>
      </c>
      <c r="B24" s="333"/>
      <c r="C24" s="333" t="s">
        <v>370</v>
      </c>
      <c r="D24" s="335"/>
      <c r="E24" s="335"/>
      <c r="F24" s="335"/>
      <c r="G24" s="342"/>
      <c r="H24" s="331"/>
    </row>
    <row r="25" spans="1:8" ht="21.75" customHeight="1">
      <c r="A25" s="337"/>
      <c r="B25" s="337"/>
      <c r="C25" s="326"/>
      <c r="D25" s="326"/>
      <c r="E25" s="326"/>
      <c r="F25" s="326"/>
      <c r="G25" s="326"/>
      <c r="H25" s="326"/>
    </row>
    <row r="26" spans="1:8" ht="21.75" customHeight="1">
      <c r="A26" s="327" t="s">
        <v>361</v>
      </c>
      <c r="B26" s="327" t="s">
        <v>338</v>
      </c>
      <c r="C26" s="327" t="s">
        <v>362</v>
      </c>
      <c r="D26" s="344">
        <v>457000</v>
      </c>
      <c r="E26" s="344">
        <v>456000</v>
      </c>
      <c r="F26" s="344">
        <v>456000</v>
      </c>
      <c r="G26" s="344">
        <f>D26-F26</f>
        <v>1000</v>
      </c>
      <c r="H26" s="344"/>
    </row>
    <row r="27" spans="1:8" ht="21.75" customHeight="1">
      <c r="A27" s="332" t="s">
        <v>363</v>
      </c>
      <c r="B27" s="333"/>
      <c r="C27" s="334" t="s">
        <v>371</v>
      </c>
      <c r="D27" s="345"/>
      <c r="E27" s="345"/>
      <c r="F27" s="345"/>
      <c r="G27" s="345"/>
      <c r="H27" s="345"/>
    </row>
    <row r="28" spans="1:8" ht="21.75" customHeight="1">
      <c r="A28" s="337"/>
      <c r="B28" s="337"/>
      <c r="C28" s="346"/>
      <c r="D28" s="346"/>
      <c r="E28" s="346"/>
      <c r="F28" s="346"/>
      <c r="G28" s="346"/>
      <c r="H28" s="346"/>
    </row>
    <row r="29" spans="1:8" ht="21.75" customHeight="1">
      <c r="A29" s="333" t="s">
        <v>361</v>
      </c>
      <c r="B29" s="333" t="s">
        <v>338</v>
      </c>
      <c r="C29" s="333" t="s">
        <v>362</v>
      </c>
      <c r="D29" s="347">
        <v>467000</v>
      </c>
      <c r="E29" s="348">
        <v>466000</v>
      </c>
      <c r="F29" s="347">
        <v>466000</v>
      </c>
      <c r="G29" s="347">
        <f>D29-F29</f>
        <v>1000</v>
      </c>
      <c r="H29" s="347"/>
    </row>
    <row r="30" spans="1:8" ht="21.75" customHeight="1">
      <c r="A30" s="332" t="s">
        <v>363</v>
      </c>
      <c r="B30" s="333"/>
      <c r="C30" s="334" t="s">
        <v>372</v>
      </c>
      <c r="D30" s="347"/>
      <c r="E30" s="347"/>
      <c r="F30" s="347"/>
      <c r="G30" s="347"/>
      <c r="H30" s="347"/>
    </row>
    <row r="31" spans="1:8" ht="21.75" customHeight="1">
      <c r="A31" s="349"/>
      <c r="B31" s="61"/>
      <c r="C31" s="62"/>
      <c r="D31" s="62"/>
      <c r="E31" s="62"/>
      <c r="F31" s="62"/>
      <c r="G31" s="62"/>
      <c r="H31" s="62"/>
    </row>
    <row r="32" spans="1:8" ht="21.75" customHeight="1">
      <c r="A32" s="333" t="s">
        <v>361</v>
      </c>
      <c r="B32" s="333" t="s">
        <v>338</v>
      </c>
      <c r="C32" s="333" t="s">
        <v>362</v>
      </c>
      <c r="D32" s="347">
        <v>368000</v>
      </c>
      <c r="E32" s="347">
        <v>367000</v>
      </c>
      <c r="F32" s="347">
        <v>367000</v>
      </c>
      <c r="G32" s="347">
        <f>D32-F32</f>
        <v>1000</v>
      </c>
      <c r="H32" s="347"/>
    </row>
    <row r="33" spans="1:8" ht="21.75" customHeight="1">
      <c r="A33" s="332" t="s">
        <v>363</v>
      </c>
      <c r="B33" s="333"/>
      <c r="C33" s="334" t="s">
        <v>373</v>
      </c>
      <c r="D33" s="347"/>
      <c r="E33" s="347"/>
      <c r="F33" s="347"/>
      <c r="G33" s="347"/>
      <c r="H33" s="347"/>
    </row>
    <row r="34" spans="1:8" ht="21.75" customHeight="1">
      <c r="A34" s="61"/>
      <c r="B34" s="61"/>
      <c r="C34" s="62"/>
      <c r="D34" s="62"/>
      <c r="E34" s="62"/>
      <c r="F34" s="62"/>
      <c r="G34" s="62"/>
      <c r="H34" s="62"/>
    </row>
    <row r="35" spans="1:8" ht="21.75" customHeight="1">
      <c r="A35" s="333" t="s">
        <v>361</v>
      </c>
      <c r="B35" s="333" t="s">
        <v>338</v>
      </c>
      <c r="C35" s="333" t="s">
        <v>362</v>
      </c>
      <c r="D35" s="347">
        <v>471000</v>
      </c>
      <c r="E35" s="347">
        <v>470000</v>
      </c>
      <c r="F35" s="347">
        <v>453000</v>
      </c>
      <c r="G35" s="347">
        <f>D35-F35</f>
        <v>18000</v>
      </c>
      <c r="H35" s="347"/>
    </row>
    <row r="36" spans="1:8" ht="21.75" customHeight="1">
      <c r="A36" s="332" t="s">
        <v>363</v>
      </c>
      <c r="B36" s="333"/>
      <c r="C36" s="334" t="s">
        <v>374</v>
      </c>
      <c r="D36" s="347"/>
      <c r="E36" s="347"/>
      <c r="F36" s="347"/>
      <c r="G36" s="347"/>
      <c r="H36" s="347"/>
    </row>
    <row r="37" spans="1:8" ht="21.75" customHeight="1">
      <c r="A37" s="61"/>
      <c r="B37" s="61"/>
      <c r="C37" s="62"/>
      <c r="D37" s="62"/>
      <c r="E37" s="62"/>
      <c r="F37" s="62"/>
      <c r="G37" s="62"/>
      <c r="H37" s="62"/>
    </row>
    <row r="38" spans="1:8" ht="21.75" customHeight="1">
      <c r="A38" s="333" t="s">
        <v>361</v>
      </c>
      <c r="B38" s="333" t="s">
        <v>338</v>
      </c>
      <c r="C38" s="333" t="s">
        <v>362</v>
      </c>
      <c r="D38" s="59">
        <v>462000</v>
      </c>
      <c r="E38" s="59">
        <v>460500</v>
      </c>
      <c r="F38" s="59">
        <v>460500</v>
      </c>
      <c r="G38" s="59">
        <f>D38-F38</f>
        <v>1500</v>
      </c>
      <c r="H38" s="59"/>
    </row>
    <row r="39" spans="1:8" ht="21.75" customHeight="1">
      <c r="A39" s="332" t="s">
        <v>363</v>
      </c>
      <c r="B39" s="333"/>
      <c r="C39" s="334" t="s">
        <v>375</v>
      </c>
      <c r="D39" s="347"/>
      <c r="E39" s="347"/>
      <c r="F39" s="347"/>
      <c r="G39" s="347"/>
      <c r="H39" s="347"/>
    </row>
    <row r="40" spans="1:8" ht="21.75" customHeight="1">
      <c r="A40" s="61"/>
      <c r="B40" s="61"/>
      <c r="C40" s="62"/>
      <c r="D40" s="62"/>
      <c r="E40" s="62"/>
      <c r="F40" s="62"/>
      <c r="G40" s="62"/>
      <c r="H40" s="62"/>
    </row>
    <row r="41" spans="1:8" ht="21.75" customHeight="1">
      <c r="A41" s="333" t="s">
        <v>361</v>
      </c>
      <c r="B41" s="333" t="s">
        <v>338</v>
      </c>
      <c r="C41" s="333" t="s">
        <v>362</v>
      </c>
      <c r="D41" s="347">
        <v>125000</v>
      </c>
      <c r="E41" s="347">
        <v>124000</v>
      </c>
      <c r="F41" s="347">
        <v>124000</v>
      </c>
      <c r="G41" s="347">
        <f>D41-F41</f>
        <v>1000</v>
      </c>
      <c r="H41" s="347"/>
    </row>
    <row r="42" spans="1:8" ht="21.75" customHeight="1">
      <c r="A42" s="332" t="s">
        <v>363</v>
      </c>
      <c r="B42" s="333"/>
      <c r="C42" s="334" t="s">
        <v>376</v>
      </c>
      <c r="D42" s="347"/>
      <c r="E42" s="347"/>
      <c r="F42" s="347"/>
      <c r="G42" s="347"/>
      <c r="H42" s="347"/>
    </row>
    <row r="43" spans="1:8" ht="21.75" customHeight="1">
      <c r="A43" s="61"/>
      <c r="B43" s="61"/>
      <c r="C43" s="62"/>
      <c r="D43" s="62"/>
      <c r="E43" s="62"/>
      <c r="F43" s="62"/>
      <c r="G43" s="62"/>
      <c r="H43" s="62"/>
    </row>
    <row r="44" spans="1:8" ht="21.75" customHeight="1">
      <c r="A44" s="333" t="s">
        <v>361</v>
      </c>
      <c r="B44" s="333" t="s">
        <v>338</v>
      </c>
      <c r="C44" s="333" t="s">
        <v>362</v>
      </c>
      <c r="D44" s="347">
        <v>370000</v>
      </c>
      <c r="E44" s="347">
        <v>386000</v>
      </c>
      <c r="F44" s="347">
        <v>368500</v>
      </c>
      <c r="G44" s="347">
        <f>D44-F44</f>
        <v>1500</v>
      </c>
      <c r="H44" s="347"/>
    </row>
    <row r="45" spans="1:8" ht="21.75" customHeight="1">
      <c r="A45" s="332" t="s">
        <v>363</v>
      </c>
      <c r="B45" s="333"/>
      <c r="C45" s="334" t="s">
        <v>377</v>
      </c>
      <c r="D45" s="347"/>
      <c r="E45" s="347"/>
      <c r="F45" s="347"/>
      <c r="G45" s="347"/>
      <c r="H45" s="347"/>
    </row>
    <row r="46" spans="1:8" ht="21.75" customHeight="1">
      <c r="A46" s="61"/>
      <c r="B46" s="61"/>
      <c r="C46" s="62"/>
      <c r="D46" s="62"/>
      <c r="E46" s="62"/>
      <c r="F46" s="62"/>
      <c r="G46" s="62"/>
      <c r="H46" s="62"/>
    </row>
    <row r="47" spans="1:8" ht="21.75" customHeight="1">
      <c r="A47" s="333" t="s">
        <v>361</v>
      </c>
      <c r="B47" s="333" t="s">
        <v>338</v>
      </c>
      <c r="C47" s="333" t="s">
        <v>362</v>
      </c>
      <c r="D47" s="347">
        <v>170000</v>
      </c>
      <c r="E47" s="347">
        <v>169000</v>
      </c>
      <c r="F47" s="347">
        <v>169000</v>
      </c>
      <c r="G47" s="347">
        <f>D47-F47</f>
        <v>1000</v>
      </c>
      <c r="H47" s="347"/>
    </row>
    <row r="48" spans="1:8" ht="21.75" customHeight="1">
      <c r="A48" s="332" t="s">
        <v>363</v>
      </c>
      <c r="B48" s="333"/>
      <c r="C48" s="334" t="s">
        <v>378</v>
      </c>
      <c r="D48" s="347"/>
      <c r="E48" s="347"/>
      <c r="F48" s="347"/>
      <c r="G48" s="347"/>
      <c r="H48" s="347"/>
    </row>
    <row r="49" spans="1:8" ht="21.75" customHeight="1">
      <c r="A49" s="61"/>
      <c r="B49" s="61"/>
      <c r="C49" s="62"/>
      <c r="D49" s="62"/>
      <c r="E49" s="62"/>
      <c r="F49" s="62"/>
      <c r="G49" s="62"/>
      <c r="H49" s="62"/>
    </row>
    <row r="50" spans="1:8" ht="21.75" customHeight="1">
      <c r="A50" s="350"/>
      <c r="B50" s="350"/>
      <c r="C50" s="351"/>
      <c r="D50" s="351"/>
      <c r="E50" s="351"/>
      <c r="F50" s="351"/>
      <c r="G50" s="351"/>
      <c r="H50" s="351"/>
    </row>
    <row r="51" spans="1:8" ht="21.75" customHeight="1">
      <c r="A51" s="327" t="s">
        <v>361</v>
      </c>
      <c r="B51" s="327" t="s">
        <v>338</v>
      </c>
      <c r="C51" s="327" t="s">
        <v>362</v>
      </c>
      <c r="D51" s="59">
        <v>163000</v>
      </c>
      <c r="E51" s="59">
        <v>162000</v>
      </c>
      <c r="F51" s="59">
        <v>162000</v>
      </c>
      <c r="G51" s="59">
        <f>D51-F51</f>
        <v>1000</v>
      </c>
      <c r="H51" s="59"/>
    </row>
    <row r="52" spans="1:8" ht="21.75" customHeight="1">
      <c r="A52" s="332" t="s">
        <v>363</v>
      </c>
      <c r="B52" s="333"/>
      <c r="C52" s="334" t="s">
        <v>379</v>
      </c>
      <c r="D52" s="347"/>
      <c r="E52" s="347"/>
      <c r="F52" s="347"/>
      <c r="G52" s="347"/>
      <c r="H52" s="347"/>
    </row>
    <row r="53" spans="1:8" ht="21.75" customHeight="1">
      <c r="A53" s="61"/>
      <c r="B53" s="61"/>
      <c r="C53" s="62"/>
      <c r="D53" s="62"/>
      <c r="E53" s="62"/>
      <c r="F53" s="62"/>
      <c r="G53" s="62"/>
      <c r="H53" s="62"/>
    </row>
    <row r="54" spans="1:8" ht="21.75" customHeight="1">
      <c r="A54" s="333" t="s">
        <v>361</v>
      </c>
      <c r="B54" s="333" t="s">
        <v>338</v>
      </c>
      <c r="C54" s="333" t="s">
        <v>362</v>
      </c>
      <c r="D54" s="347">
        <v>466000</v>
      </c>
      <c r="E54" s="347">
        <v>465000</v>
      </c>
      <c r="F54" s="347">
        <v>465000</v>
      </c>
      <c r="G54" s="347">
        <f>D54-F54</f>
        <v>1000</v>
      </c>
      <c r="H54" s="347"/>
    </row>
    <row r="55" spans="1:8" ht="21.75" customHeight="1">
      <c r="A55" s="332" t="s">
        <v>363</v>
      </c>
      <c r="B55" s="333"/>
      <c r="C55" s="334" t="s">
        <v>380</v>
      </c>
      <c r="D55" s="347"/>
      <c r="E55" s="347"/>
      <c r="F55" s="347"/>
      <c r="G55" s="347"/>
      <c r="H55" s="347"/>
    </row>
    <row r="56" spans="1:8" ht="21.75" customHeight="1">
      <c r="A56" s="61"/>
      <c r="B56" s="61"/>
      <c r="C56" s="62"/>
      <c r="D56" s="62"/>
      <c r="E56" s="62"/>
      <c r="F56" s="62"/>
      <c r="G56" s="62"/>
      <c r="H56" s="62"/>
    </row>
    <row r="57" spans="1:8" ht="21.75" customHeight="1">
      <c r="A57" s="333" t="s">
        <v>361</v>
      </c>
      <c r="B57" s="333" t="s">
        <v>338</v>
      </c>
      <c r="C57" s="333" t="s">
        <v>362</v>
      </c>
      <c r="D57" s="347">
        <v>68000</v>
      </c>
      <c r="E57" s="347">
        <v>67000</v>
      </c>
      <c r="F57" s="352"/>
      <c r="G57" s="347"/>
      <c r="H57" s="347"/>
    </row>
    <row r="58" spans="1:9" ht="21.75" customHeight="1">
      <c r="A58" s="332" t="s">
        <v>363</v>
      </c>
      <c r="B58" s="333"/>
      <c r="C58" s="334" t="s">
        <v>381</v>
      </c>
      <c r="D58" s="347"/>
      <c r="E58" s="347"/>
      <c r="F58" s="347"/>
      <c r="G58" s="347"/>
      <c r="H58" s="347"/>
      <c r="I58" s="20">
        <v>2561</v>
      </c>
    </row>
    <row r="59" spans="1:8" ht="21.75" customHeight="1">
      <c r="A59" s="61"/>
      <c r="B59" s="61"/>
      <c r="C59" s="62"/>
      <c r="D59" s="62"/>
      <c r="E59" s="62"/>
      <c r="F59" s="62"/>
      <c r="G59" s="62"/>
      <c r="H59" s="62"/>
    </row>
    <row r="60" spans="1:8" ht="21.75" customHeight="1">
      <c r="A60" s="333" t="s">
        <v>361</v>
      </c>
      <c r="B60" s="333" t="s">
        <v>338</v>
      </c>
      <c r="C60" s="333" t="s">
        <v>362</v>
      </c>
      <c r="D60" s="347">
        <v>367000</v>
      </c>
      <c r="E60" s="347">
        <v>365500</v>
      </c>
      <c r="F60" s="347">
        <v>365500</v>
      </c>
      <c r="G60" s="347">
        <f>D60-F60</f>
        <v>1500</v>
      </c>
      <c r="H60" s="347"/>
    </row>
    <row r="61" spans="1:8" ht="21.75" customHeight="1">
      <c r="A61" s="332" t="s">
        <v>363</v>
      </c>
      <c r="B61" s="333"/>
      <c r="C61" s="334" t="s">
        <v>382</v>
      </c>
      <c r="D61" s="347"/>
      <c r="E61" s="347"/>
      <c r="F61" s="347"/>
      <c r="G61" s="347"/>
      <c r="H61" s="347"/>
    </row>
    <row r="62" spans="1:8" ht="21.75" customHeight="1">
      <c r="A62" s="61"/>
      <c r="B62" s="61"/>
      <c r="C62" s="62"/>
      <c r="D62" s="62"/>
      <c r="E62" s="62"/>
      <c r="F62" s="62"/>
      <c r="G62" s="62"/>
      <c r="H62" s="62"/>
    </row>
    <row r="63" spans="1:8" ht="21.75" customHeight="1">
      <c r="A63" s="333" t="s">
        <v>361</v>
      </c>
      <c r="B63" s="333" t="s">
        <v>338</v>
      </c>
      <c r="C63" s="333" t="s">
        <v>362</v>
      </c>
      <c r="D63" s="59">
        <v>80000</v>
      </c>
      <c r="E63" s="59">
        <v>79000</v>
      </c>
      <c r="F63" s="59">
        <v>79000</v>
      </c>
      <c r="G63" s="59">
        <f>D63-F63</f>
        <v>1000</v>
      </c>
      <c r="H63" s="59"/>
    </row>
    <row r="64" spans="1:8" ht="21.75" customHeight="1">
      <c r="A64" s="332" t="s">
        <v>363</v>
      </c>
      <c r="B64" s="333"/>
      <c r="C64" s="334" t="s">
        <v>383</v>
      </c>
      <c r="D64" s="347"/>
      <c r="E64" s="347"/>
      <c r="F64" s="347"/>
      <c r="G64" s="347"/>
      <c r="H64" s="347"/>
    </row>
    <row r="65" spans="1:8" ht="21.75" customHeight="1">
      <c r="A65" s="61"/>
      <c r="B65" s="61"/>
      <c r="C65" s="62"/>
      <c r="D65" s="62"/>
      <c r="E65" s="62"/>
      <c r="F65" s="62"/>
      <c r="G65" s="62"/>
      <c r="H65" s="62"/>
    </row>
    <row r="66" spans="1:8" ht="21.75" customHeight="1">
      <c r="A66" s="333" t="s">
        <v>361</v>
      </c>
      <c r="B66" s="333" t="s">
        <v>338</v>
      </c>
      <c r="C66" s="333" t="s">
        <v>362</v>
      </c>
      <c r="D66" s="347">
        <v>445000</v>
      </c>
      <c r="E66" s="347">
        <v>443500</v>
      </c>
      <c r="F66" s="347">
        <v>443500</v>
      </c>
      <c r="G66" s="347">
        <f>D66-F66</f>
        <v>1500</v>
      </c>
      <c r="H66" s="347"/>
    </row>
    <row r="67" spans="1:8" ht="21.75" customHeight="1">
      <c r="A67" s="332" t="s">
        <v>363</v>
      </c>
      <c r="B67" s="333"/>
      <c r="C67" s="334" t="s">
        <v>384</v>
      </c>
      <c r="D67" s="347"/>
      <c r="E67" s="347"/>
      <c r="F67" s="347"/>
      <c r="G67" s="347"/>
      <c r="H67" s="347"/>
    </row>
    <row r="68" spans="1:8" ht="21.75" customHeight="1">
      <c r="A68" s="61"/>
      <c r="B68" s="61"/>
      <c r="C68" s="62"/>
      <c r="D68" s="62"/>
      <c r="E68" s="62"/>
      <c r="F68" s="62"/>
      <c r="G68" s="62"/>
      <c r="H68" s="62"/>
    </row>
    <row r="69" spans="1:8" ht="21.75" customHeight="1">
      <c r="A69" s="333" t="s">
        <v>361</v>
      </c>
      <c r="B69" s="333" t="s">
        <v>338</v>
      </c>
      <c r="C69" s="333" t="s">
        <v>385</v>
      </c>
      <c r="D69" s="347">
        <v>286000</v>
      </c>
      <c r="E69" s="347">
        <v>285000</v>
      </c>
      <c r="F69" s="347">
        <v>285000</v>
      </c>
      <c r="G69" s="347">
        <f>D69-F69</f>
        <v>1000</v>
      </c>
      <c r="H69" s="347"/>
    </row>
    <row r="70" spans="1:8" ht="21.75" customHeight="1">
      <c r="A70" s="332" t="s">
        <v>363</v>
      </c>
      <c r="B70" s="333"/>
      <c r="C70" s="334" t="s">
        <v>386</v>
      </c>
      <c r="D70" s="347"/>
      <c r="E70" s="347"/>
      <c r="F70" s="347"/>
      <c r="G70" s="347"/>
      <c r="H70" s="347"/>
    </row>
    <row r="71" spans="1:8" ht="21.75" customHeight="1">
      <c r="A71" s="61"/>
      <c r="B71" s="61"/>
      <c r="C71" s="62"/>
      <c r="D71" s="62"/>
      <c r="E71" s="62"/>
      <c r="F71" s="62"/>
      <c r="G71" s="62"/>
      <c r="H71" s="62"/>
    </row>
    <row r="72" spans="1:8" ht="21.75" customHeight="1">
      <c r="A72" s="333" t="s">
        <v>361</v>
      </c>
      <c r="B72" s="333" t="s">
        <v>338</v>
      </c>
      <c r="C72" s="333" t="s">
        <v>385</v>
      </c>
      <c r="D72" s="347">
        <v>321000</v>
      </c>
      <c r="E72" s="347">
        <v>320000</v>
      </c>
      <c r="F72" s="352"/>
      <c r="G72" s="347"/>
      <c r="H72" s="347"/>
    </row>
    <row r="73" spans="1:9" ht="21.75" customHeight="1">
      <c r="A73" s="332" t="s">
        <v>363</v>
      </c>
      <c r="B73" s="333"/>
      <c r="C73" s="334" t="s">
        <v>387</v>
      </c>
      <c r="D73" s="347"/>
      <c r="E73" s="347"/>
      <c r="F73" s="347"/>
      <c r="G73" s="347"/>
      <c r="H73" s="347"/>
      <c r="I73" s="20">
        <v>2561</v>
      </c>
    </row>
    <row r="74" spans="1:8" ht="21.75" customHeight="1">
      <c r="A74" s="61"/>
      <c r="B74" s="61"/>
      <c r="C74" s="62"/>
      <c r="D74" s="62"/>
      <c r="E74" s="62"/>
      <c r="F74" s="62"/>
      <c r="G74" s="62"/>
      <c r="H74" s="62"/>
    </row>
    <row r="75" spans="1:8" ht="21.75" customHeight="1">
      <c r="A75" s="327" t="s">
        <v>361</v>
      </c>
      <c r="B75" s="327" t="s">
        <v>338</v>
      </c>
      <c r="C75" s="327" t="s">
        <v>388</v>
      </c>
      <c r="D75" s="59">
        <v>129000</v>
      </c>
      <c r="E75" s="59">
        <v>128000</v>
      </c>
      <c r="F75" s="59">
        <v>128000</v>
      </c>
      <c r="G75" s="59">
        <f>D75-F75</f>
        <v>1000</v>
      </c>
      <c r="H75" s="59"/>
    </row>
    <row r="76" spans="1:8" ht="21.75" customHeight="1">
      <c r="A76" s="332" t="s">
        <v>363</v>
      </c>
      <c r="B76" s="333"/>
      <c r="C76" s="334" t="s">
        <v>389</v>
      </c>
      <c r="D76" s="347"/>
      <c r="E76" s="347"/>
      <c r="F76" s="347"/>
      <c r="G76" s="347"/>
      <c r="H76" s="347"/>
    </row>
    <row r="77" spans="1:8" ht="21.75" customHeight="1">
      <c r="A77" s="61"/>
      <c r="B77" s="61"/>
      <c r="C77" s="62"/>
      <c r="D77" s="62"/>
      <c r="E77" s="62"/>
      <c r="F77" s="62"/>
      <c r="G77" s="62"/>
      <c r="H77" s="62"/>
    </row>
    <row r="78" spans="1:8" ht="21.75" customHeight="1">
      <c r="A78" s="333" t="s">
        <v>361</v>
      </c>
      <c r="B78" s="333" t="s">
        <v>338</v>
      </c>
      <c r="C78" s="333" t="s">
        <v>390</v>
      </c>
      <c r="D78" s="347">
        <v>109000</v>
      </c>
      <c r="E78" s="347"/>
      <c r="F78" s="347"/>
      <c r="G78" s="347"/>
      <c r="H78" s="347"/>
    </row>
    <row r="79" spans="1:8" ht="21.75" customHeight="1">
      <c r="A79" s="332" t="s">
        <v>363</v>
      </c>
      <c r="B79" s="333"/>
      <c r="C79" s="334" t="s">
        <v>391</v>
      </c>
      <c r="D79" s="347"/>
      <c r="E79" s="347"/>
      <c r="F79" s="347"/>
      <c r="G79" s="347"/>
      <c r="H79" s="347"/>
    </row>
    <row r="80" spans="1:8" ht="21.75" customHeight="1">
      <c r="A80" s="61"/>
      <c r="B80" s="61"/>
      <c r="C80" s="62"/>
      <c r="D80" s="62"/>
      <c r="E80" s="62"/>
      <c r="F80" s="62"/>
      <c r="G80" s="62"/>
      <c r="H80" s="62"/>
    </row>
    <row r="81" spans="1:8" ht="21.75" customHeight="1" thickBot="1">
      <c r="A81" s="681"/>
      <c r="B81" s="681"/>
      <c r="C81" s="353"/>
      <c r="D81" s="353">
        <f>SUM(D8:D80)</f>
        <v>8198000</v>
      </c>
      <c r="E81" s="353">
        <f>SUM(E8:E80)</f>
        <v>8073500</v>
      </c>
      <c r="F81" s="353">
        <f>SUM(F8:F80)</f>
        <v>7652000</v>
      </c>
      <c r="G81" s="353">
        <f>SUM(G8:G80)</f>
        <v>48000</v>
      </c>
      <c r="H81" s="353">
        <f>SUM(H26:H80)</f>
        <v>0</v>
      </c>
    </row>
    <row r="82" spans="3:8" ht="21.75" customHeight="1" thickTop="1">
      <c r="C82" s="57"/>
      <c r="D82" s="57"/>
      <c r="E82" s="57"/>
      <c r="F82" s="57"/>
      <c r="G82" s="57"/>
      <c r="H82" s="57"/>
    </row>
    <row r="83" spans="4:8" ht="21.75" customHeight="1">
      <c r="D83" s="57"/>
      <c r="E83" s="57"/>
      <c r="F83" s="57"/>
      <c r="G83" s="57"/>
      <c r="H83" s="57"/>
    </row>
    <row r="84" spans="4:8" ht="21.75" customHeight="1">
      <c r="D84" s="57"/>
      <c r="E84" s="57"/>
      <c r="F84" s="57"/>
      <c r="G84" s="57"/>
      <c r="H84" s="57"/>
    </row>
    <row r="85" spans="4:8" ht="21.75" customHeight="1">
      <c r="D85" s="57"/>
      <c r="E85" s="57"/>
      <c r="F85" s="57"/>
      <c r="G85" s="57"/>
      <c r="H85" s="57"/>
    </row>
    <row r="86" spans="4:8" ht="21.75" customHeight="1">
      <c r="D86" s="57"/>
      <c r="E86" s="57"/>
      <c r="F86" s="57"/>
      <c r="G86" s="57"/>
      <c r="H86" s="57"/>
    </row>
    <row r="87" spans="4:8" ht="21.75" customHeight="1">
      <c r="D87" s="57"/>
      <c r="E87" s="57"/>
      <c r="F87" s="57"/>
      <c r="G87" s="57"/>
      <c r="H87" s="57"/>
    </row>
    <row r="88" spans="1:8" ht="21.75" customHeight="1">
      <c r="A88" s="682"/>
      <c r="B88" s="682"/>
      <c r="D88" s="683"/>
      <c r="E88" s="683"/>
      <c r="F88" s="683"/>
      <c r="G88" s="683"/>
      <c r="H88" s="683"/>
    </row>
    <row r="89" spans="1:8" ht="21.75" customHeight="1">
      <c r="A89" s="354"/>
      <c r="B89" s="354"/>
      <c r="D89" s="355"/>
      <c r="E89" s="355"/>
      <c r="F89" s="355"/>
      <c r="G89" s="355"/>
      <c r="H89" s="355"/>
    </row>
    <row r="90" spans="4:8" ht="21.75" customHeight="1">
      <c r="D90" s="684"/>
      <c r="E90" s="684"/>
      <c r="F90" s="684"/>
      <c r="G90" s="684"/>
      <c r="H90" s="684"/>
    </row>
    <row r="91" spans="1:8" ht="21.75" customHeight="1">
      <c r="A91" s="682"/>
      <c r="B91" s="682"/>
      <c r="D91" s="682"/>
      <c r="E91" s="682"/>
      <c r="F91" s="682"/>
      <c r="G91" s="682"/>
      <c r="H91" s="682"/>
    </row>
    <row r="92" spans="1:8" ht="21.75" customHeight="1">
      <c r="A92" s="682"/>
      <c r="B92" s="682"/>
      <c r="D92" s="682"/>
      <c r="E92" s="682"/>
      <c r="F92" s="682"/>
      <c r="G92" s="682"/>
      <c r="H92" s="682"/>
    </row>
    <row r="93" spans="1:8" ht="21.75" customHeight="1">
      <c r="A93" s="682"/>
      <c r="B93" s="682"/>
      <c r="D93" s="682"/>
      <c r="E93" s="682"/>
      <c r="F93" s="682"/>
      <c r="G93" s="682"/>
      <c r="H93" s="682"/>
    </row>
  </sheetData>
  <sheetProtection/>
  <mergeCells count="25">
    <mergeCell ref="A93:B93"/>
    <mergeCell ref="D93:E93"/>
    <mergeCell ref="F93:H93"/>
    <mergeCell ref="A91:B91"/>
    <mergeCell ref="D91:E91"/>
    <mergeCell ref="F91:H91"/>
    <mergeCell ref="A92:B92"/>
    <mergeCell ref="D92:E92"/>
    <mergeCell ref="F92:H92"/>
    <mergeCell ref="A81:B81"/>
    <mergeCell ref="A88:B88"/>
    <mergeCell ref="D88:E88"/>
    <mergeCell ref="F88:H88"/>
    <mergeCell ref="D90:E90"/>
    <mergeCell ref="F90:H90"/>
    <mergeCell ref="A2:H2"/>
    <mergeCell ref="A3:H3"/>
    <mergeCell ref="A4:H4"/>
    <mergeCell ref="A6:A7"/>
    <mergeCell ref="B6:B7"/>
    <mergeCell ref="C6:C7"/>
    <mergeCell ref="E6:E7"/>
    <mergeCell ref="F6:F7"/>
    <mergeCell ref="G6:G7"/>
    <mergeCell ref="H6:H7"/>
  </mergeCells>
  <printOptions/>
  <pageMargins left="0.7086614173228347" right="0.984251968503937" top="0.7480314960629921" bottom="0.7480314960629921" header="0.31496062992125984" footer="0.31496062992125984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A11" sqref="A11:C11"/>
    </sheetView>
  </sheetViews>
  <sheetFormatPr defaultColWidth="9.140625" defaultRowHeight="15"/>
  <cols>
    <col min="1" max="1" width="17.421875" style="36" customWidth="1"/>
    <col min="2" max="2" width="15.8515625" style="36" customWidth="1"/>
    <col min="3" max="3" width="24.140625" style="36" customWidth="1"/>
    <col min="4" max="4" width="17.7109375" style="36" bestFit="1" customWidth="1"/>
    <col min="5" max="8" width="12.57421875" style="36" customWidth="1"/>
    <col min="9" max="16384" width="9.00390625" style="36" customWidth="1"/>
  </cols>
  <sheetData>
    <row r="1" spans="1:8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</row>
    <row r="2" spans="1:8" ht="29.25">
      <c r="A2" s="652" t="s">
        <v>65</v>
      </c>
      <c r="B2" s="652"/>
      <c r="C2" s="652"/>
      <c r="D2" s="652"/>
      <c r="E2" s="652"/>
      <c r="F2" s="652"/>
      <c r="G2" s="652"/>
      <c r="H2" s="652"/>
    </row>
    <row r="3" spans="1:8" ht="29.25">
      <c r="A3" s="652" t="str">
        <f>+'หมายเหตุ 3,4,5,6'!A3:E3</f>
        <v>สำหรับปี สิ้นสุดวันที่ 30 กันยายน 2561</v>
      </c>
      <c r="B3" s="652"/>
      <c r="C3" s="652"/>
      <c r="D3" s="652"/>
      <c r="E3" s="652"/>
      <c r="F3" s="652"/>
      <c r="G3" s="652"/>
      <c r="H3" s="652"/>
    </row>
    <row r="5" spans="1:8" ht="26.25">
      <c r="A5" s="55" t="s">
        <v>256</v>
      </c>
      <c r="B5" s="56"/>
      <c r="C5" s="56"/>
      <c r="D5" s="56"/>
      <c r="E5" s="56"/>
      <c r="F5" s="56"/>
      <c r="G5" s="56"/>
      <c r="H5" s="56"/>
    </row>
    <row r="6" spans="1:8" ht="26.25">
      <c r="A6" s="56" t="s">
        <v>182</v>
      </c>
      <c r="B6" s="56"/>
      <c r="C6" s="56"/>
      <c r="D6" s="56"/>
      <c r="E6" s="56"/>
      <c r="F6" s="56"/>
      <c r="G6" s="56"/>
      <c r="H6" s="56"/>
    </row>
    <row r="7" spans="1:8" s="38" customFormat="1" ht="55.5" customHeight="1">
      <c r="A7" s="566" t="s">
        <v>79</v>
      </c>
      <c r="B7" s="566" t="s">
        <v>80</v>
      </c>
      <c r="C7" s="566" t="s">
        <v>81</v>
      </c>
      <c r="D7" s="223" t="s">
        <v>89</v>
      </c>
      <c r="E7" s="240" t="s">
        <v>90</v>
      </c>
      <c r="F7" s="566" t="s">
        <v>91</v>
      </c>
      <c r="G7" s="566" t="s">
        <v>92</v>
      </c>
      <c r="H7" s="566" t="s">
        <v>93</v>
      </c>
    </row>
    <row r="8" spans="1:8" s="104" customFormat="1" ht="21" customHeight="1">
      <c r="A8" s="213"/>
      <c r="B8" s="213"/>
      <c r="C8" s="213"/>
      <c r="D8" s="603"/>
      <c r="E8" s="603"/>
      <c r="F8" s="603"/>
      <c r="G8" s="603"/>
      <c r="H8" s="603"/>
    </row>
    <row r="9" spans="1:8" ht="26.25">
      <c r="A9" s="214"/>
      <c r="B9" s="214"/>
      <c r="C9" s="604"/>
      <c r="D9" s="229"/>
      <c r="E9" s="229"/>
      <c r="F9" s="229"/>
      <c r="G9" s="229"/>
      <c r="H9" s="229"/>
    </row>
    <row r="10" spans="1:8" ht="26.25">
      <c r="A10" s="591"/>
      <c r="B10" s="591"/>
      <c r="C10" s="596"/>
      <c r="D10" s="367"/>
      <c r="E10" s="367"/>
      <c r="F10" s="367"/>
      <c r="G10" s="367"/>
      <c r="H10" s="367"/>
    </row>
    <row r="11" spans="1:8" ht="27" thickBot="1">
      <c r="A11" s="685" t="s">
        <v>68</v>
      </c>
      <c r="B11" s="685"/>
      <c r="C11" s="685"/>
      <c r="D11" s="605">
        <f>SUM(D9:D10)</f>
        <v>0</v>
      </c>
      <c r="E11" s="605">
        <f>SUM(E9:E10)</f>
        <v>0</v>
      </c>
      <c r="F11" s="605">
        <f>SUM(F8:F10)</f>
        <v>0</v>
      </c>
      <c r="G11" s="605">
        <f>SUM(G9:G10)</f>
        <v>0</v>
      </c>
      <c r="H11" s="605">
        <f>SUM(H9:H10)</f>
        <v>0</v>
      </c>
    </row>
    <row r="12" spans="1:8" ht="27" thickTop="1">
      <c r="A12" s="56" t="s">
        <v>214</v>
      </c>
      <c r="B12" s="56"/>
      <c r="C12" s="56"/>
      <c r="D12" s="56"/>
      <c r="E12" s="56"/>
      <c r="F12" s="56"/>
      <c r="G12" s="56"/>
      <c r="H12" s="56"/>
    </row>
    <row r="13" spans="1:8" s="38" customFormat="1" ht="55.5" customHeight="1">
      <c r="A13" s="566" t="s">
        <v>79</v>
      </c>
      <c r="B13" s="566" t="s">
        <v>80</v>
      </c>
      <c r="C13" s="566" t="s">
        <v>81</v>
      </c>
      <c r="D13" s="223" t="s">
        <v>89</v>
      </c>
      <c r="E13" s="240" t="s">
        <v>90</v>
      </c>
      <c r="F13" s="566" t="s">
        <v>91</v>
      </c>
      <c r="G13" s="566" t="s">
        <v>92</v>
      </c>
      <c r="H13" s="566" t="s">
        <v>93</v>
      </c>
    </row>
    <row r="14" spans="1:8" s="104" customFormat="1" ht="21" customHeight="1">
      <c r="A14" s="213"/>
      <c r="B14" s="213"/>
      <c r="C14" s="213"/>
      <c r="D14" s="603"/>
      <c r="E14" s="603"/>
      <c r="F14" s="603"/>
      <c r="G14" s="603"/>
      <c r="H14" s="603"/>
    </row>
    <row r="15" spans="1:8" ht="26.25">
      <c r="A15" s="214"/>
      <c r="B15" s="214"/>
      <c r="C15" s="604"/>
      <c r="D15" s="229"/>
      <c r="E15" s="229"/>
      <c r="F15" s="229"/>
      <c r="G15" s="229"/>
      <c r="H15" s="229"/>
    </row>
    <row r="16" spans="1:8" ht="26.25">
      <c r="A16" s="591"/>
      <c r="B16" s="591"/>
      <c r="C16" s="596"/>
      <c r="D16" s="367"/>
      <c r="E16" s="367"/>
      <c r="F16" s="367"/>
      <c r="G16" s="367"/>
      <c r="H16" s="367"/>
    </row>
    <row r="17" spans="1:8" ht="27" thickBot="1">
      <c r="A17" s="685" t="s">
        <v>68</v>
      </c>
      <c r="B17" s="685"/>
      <c r="C17" s="685"/>
      <c r="D17" s="605">
        <f>SUM(D15:D16)</f>
        <v>0</v>
      </c>
      <c r="E17" s="605">
        <f>SUM(E15:E16)</f>
        <v>0</v>
      </c>
      <c r="F17" s="605">
        <f>SUM(F14:F16)</f>
        <v>0</v>
      </c>
      <c r="G17" s="605">
        <f>SUM(G15:G16)</f>
        <v>0</v>
      </c>
      <c r="H17" s="605">
        <f>SUM(H15:H16)</f>
        <v>0</v>
      </c>
    </row>
    <row r="18" spans="1:8" ht="27" thickTop="1">
      <c r="A18" s="56"/>
      <c r="B18" s="56"/>
      <c r="C18" s="56"/>
      <c r="D18" s="56"/>
      <c r="E18" s="56"/>
      <c r="F18" s="56"/>
      <c r="G18" s="56"/>
      <c r="H18" s="56"/>
    </row>
    <row r="19" spans="1:8" ht="26.25">
      <c r="A19" s="56"/>
      <c r="B19" s="56"/>
      <c r="C19" s="56"/>
      <c r="D19" s="56"/>
      <c r="E19" s="56"/>
      <c r="F19" s="56"/>
      <c r="G19" s="56"/>
      <c r="H19" s="56"/>
    </row>
  </sheetData>
  <sheetProtection/>
  <mergeCells count="5">
    <mergeCell ref="A1:H1"/>
    <mergeCell ref="A2:H2"/>
    <mergeCell ref="A3:H3"/>
    <mergeCell ref="A17:C17"/>
    <mergeCell ref="A11:C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15" zoomScaleSheetLayoutView="115" zoomScalePageLayoutView="0" workbookViewId="0" topLeftCell="A1">
      <selection activeCell="F20" sqref="F20"/>
    </sheetView>
  </sheetViews>
  <sheetFormatPr defaultColWidth="9.140625" defaultRowHeight="15"/>
  <cols>
    <col min="1" max="1" width="17.421875" style="36" customWidth="1"/>
    <col min="2" max="2" width="15.8515625" style="36" customWidth="1"/>
    <col min="3" max="3" width="31.421875" style="36" customWidth="1"/>
    <col min="4" max="4" width="23.00390625" style="36" customWidth="1"/>
    <col min="5" max="6" width="18.28125" style="36" customWidth="1"/>
    <col min="7" max="7" width="9.00390625" style="36" customWidth="1"/>
    <col min="8" max="8" width="13.421875" style="36" bestFit="1" customWidth="1"/>
    <col min="9" max="16384" width="9.00390625" style="36" customWidth="1"/>
  </cols>
  <sheetData>
    <row r="1" spans="1:6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</row>
    <row r="2" spans="1:6" ht="23.25">
      <c r="A2" s="686" t="s">
        <v>173</v>
      </c>
      <c r="B2" s="686"/>
      <c r="C2" s="686"/>
      <c r="D2" s="686"/>
      <c r="E2" s="686"/>
      <c r="F2" s="686"/>
    </row>
    <row r="3" spans="1:6" ht="23.25">
      <c r="A3" s="686" t="s">
        <v>272</v>
      </c>
      <c r="B3" s="686"/>
      <c r="C3" s="686"/>
      <c r="D3" s="686"/>
      <c r="E3" s="686"/>
      <c r="F3" s="686"/>
    </row>
    <row r="6" spans="1:6" s="38" customFormat="1" ht="30.75" customHeight="1">
      <c r="A6" s="108" t="s">
        <v>94</v>
      </c>
      <c r="B6" s="108" t="s">
        <v>79</v>
      </c>
      <c r="C6" s="108" t="s">
        <v>76</v>
      </c>
      <c r="D6" s="102" t="s">
        <v>29</v>
      </c>
      <c r="E6" s="103" t="s">
        <v>49</v>
      </c>
      <c r="F6" s="108" t="s">
        <v>68</v>
      </c>
    </row>
    <row r="7" spans="1:6" ht="23.25">
      <c r="A7" s="50" t="s">
        <v>49</v>
      </c>
      <c r="B7" s="50" t="s">
        <v>49</v>
      </c>
      <c r="C7" s="50" t="s">
        <v>347</v>
      </c>
      <c r="D7" s="51">
        <f>19111689+3000</f>
        <v>19114689</v>
      </c>
      <c r="E7" s="51">
        <v>16202014</v>
      </c>
      <c r="F7" s="51">
        <f>+E7</f>
        <v>16202014</v>
      </c>
    </row>
    <row r="8" spans="1:6" ht="23.25">
      <c r="A8" s="52"/>
      <c r="B8" s="52"/>
      <c r="C8" s="52"/>
      <c r="D8" s="53"/>
      <c r="E8" s="53"/>
      <c r="F8" s="53"/>
    </row>
    <row r="9" spans="1:6" ht="23.25">
      <c r="A9" s="52"/>
      <c r="B9" s="52"/>
      <c r="C9" s="52"/>
      <c r="D9" s="53"/>
      <c r="E9" s="53"/>
      <c r="F9" s="53"/>
    </row>
    <row r="10" spans="1:6" ht="23.25">
      <c r="A10" s="52"/>
      <c r="B10" s="52"/>
      <c r="C10" s="52"/>
      <c r="D10" s="53"/>
      <c r="E10" s="53"/>
      <c r="F10" s="53"/>
    </row>
    <row r="11" spans="1:6" ht="23.25">
      <c r="A11" s="52"/>
      <c r="B11" s="52"/>
      <c r="C11" s="52"/>
      <c r="D11" s="53"/>
      <c r="E11" s="53"/>
      <c r="F11" s="53"/>
    </row>
    <row r="12" spans="1:6" ht="23.25">
      <c r="A12" s="52"/>
      <c r="B12" s="52"/>
      <c r="C12" s="52"/>
      <c r="D12" s="53"/>
      <c r="E12" s="53"/>
      <c r="F12" s="53"/>
    </row>
    <row r="13" spans="1:6" ht="23.25">
      <c r="A13" s="52"/>
      <c r="B13" s="52"/>
      <c r="C13" s="52"/>
      <c r="D13" s="53"/>
      <c r="E13" s="53"/>
      <c r="F13" s="109"/>
    </row>
    <row r="14" spans="1:8" ht="24" thickBot="1">
      <c r="A14" s="650" t="s">
        <v>68</v>
      </c>
      <c r="B14" s="650"/>
      <c r="C14" s="650"/>
      <c r="D14" s="110">
        <f>SUM(D7:D13)</f>
        <v>19114689</v>
      </c>
      <c r="E14" s="110">
        <f>SUM(E7:E13)</f>
        <v>16202014</v>
      </c>
      <c r="F14" s="110">
        <f>SUM(F7:F13)</f>
        <v>16202014</v>
      </c>
      <c r="H14" s="107"/>
    </row>
    <row r="15" ht="24" thickTop="1">
      <c r="H15" s="107"/>
    </row>
    <row r="16" ht="23.25">
      <c r="A16" s="37" t="s">
        <v>95</v>
      </c>
    </row>
  </sheetData>
  <sheetProtection/>
  <mergeCells count="4">
    <mergeCell ref="A1:F1"/>
    <mergeCell ref="A2:F2"/>
    <mergeCell ref="A3:F3"/>
    <mergeCell ref="A14:C1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="115" zoomScaleNormal="115" zoomScaleSheetLayoutView="115" zoomScalePageLayoutView="0" workbookViewId="0" topLeftCell="A1">
      <selection activeCell="C23" sqref="C23"/>
    </sheetView>
  </sheetViews>
  <sheetFormatPr defaultColWidth="9.140625" defaultRowHeight="15"/>
  <cols>
    <col min="1" max="1" width="15.7109375" style="36" customWidth="1"/>
    <col min="2" max="2" width="19.7109375" style="36" customWidth="1"/>
    <col min="3" max="3" width="22.57421875" style="36" customWidth="1"/>
    <col min="4" max="4" width="15.421875" style="36" customWidth="1"/>
    <col min="5" max="5" width="15.421875" style="36" bestFit="1" customWidth="1"/>
    <col min="6" max="6" width="13.00390625" style="36" customWidth="1"/>
    <col min="7" max="7" width="16.28125" style="36" customWidth="1"/>
    <col min="8" max="8" width="13.421875" style="36" customWidth="1"/>
    <col min="9" max="16384" width="9.00390625" style="36" customWidth="1"/>
  </cols>
  <sheetData>
    <row r="1" spans="1:8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  <c r="H1" s="686"/>
    </row>
    <row r="2" spans="1:8" ht="23.25">
      <c r="A2" s="686" t="s">
        <v>105</v>
      </c>
      <c r="B2" s="686"/>
      <c r="C2" s="686"/>
      <c r="D2" s="686"/>
      <c r="E2" s="686"/>
      <c r="F2" s="686"/>
      <c r="G2" s="686"/>
      <c r="H2" s="686"/>
    </row>
    <row r="3" spans="1:8" ht="23.25">
      <c r="A3" s="686" t="s">
        <v>272</v>
      </c>
      <c r="B3" s="686"/>
      <c r="C3" s="686"/>
      <c r="D3" s="686"/>
      <c r="E3" s="686"/>
      <c r="F3" s="686"/>
      <c r="G3" s="686"/>
      <c r="H3" s="686"/>
    </row>
    <row r="5" spans="1:8" s="38" customFormat="1" ht="32.25" customHeight="1">
      <c r="A5" s="108" t="s">
        <v>94</v>
      </c>
      <c r="B5" s="108" t="s">
        <v>79</v>
      </c>
      <c r="C5" s="108" t="s">
        <v>76</v>
      </c>
      <c r="D5" s="102" t="s">
        <v>29</v>
      </c>
      <c r="E5" s="103" t="s">
        <v>106</v>
      </c>
      <c r="F5" s="279" t="s">
        <v>107</v>
      </c>
      <c r="G5" s="111" t="s">
        <v>108</v>
      </c>
      <c r="H5" s="108" t="s">
        <v>68</v>
      </c>
    </row>
    <row r="6" spans="1:8" ht="23.25">
      <c r="A6" s="50" t="s">
        <v>96</v>
      </c>
      <c r="B6" s="50" t="s">
        <v>97</v>
      </c>
      <c r="C6" s="50" t="s">
        <v>175</v>
      </c>
      <c r="D6" s="51">
        <v>3607920</v>
      </c>
      <c r="E6" s="51">
        <v>3188640</v>
      </c>
      <c r="F6" s="51"/>
      <c r="G6" s="51">
        <v>0</v>
      </c>
      <c r="H6" s="51">
        <f>SUM(E6:G6)</f>
        <v>3188640</v>
      </c>
    </row>
    <row r="7" spans="1:8" ht="23.25">
      <c r="A7" s="52"/>
      <c r="B7" s="52" t="s">
        <v>98</v>
      </c>
      <c r="C7" s="52" t="s">
        <v>353</v>
      </c>
      <c r="D7" s="53">
        <f>3834320+1446720-400000</f>
        <v>4881040</v>
      </c>
      <c r="E7" s="53">
        <v>3602446</v>
      </c>
      <c r="F7" s="53"/>
      <c r="G7" s="53">
        <v>993120</v>
      </c>
      <c r="H7" s="53">
        <f>SUM(E7:G7)</f>
        <v>4595566</v>
      </c>
    </row>
    <row r="8" spans="1:8" ht="23.25">
      <c r="A8" s="52" t="s">
        <v>99</v>
      </c>
      <c r="B8" s="112" t="s">
        <v>45</v>
      </c>
      <c r="C8" s="277" t="s">
        <v>2683</v>
      </c>
      <c r="D8" s="53">
        <f>288000+177000-80000+880000</f>
        <v>1265000</v>
      </c>
      <c r="E8" s="53">
        <f>55857</f>
        <v>55857</v>
      </c>
      <c r="F8" s="53"/>
      <c r="G8" s="53">
        <f>10050+780000</f>
        <v>790050</v>
      </c>
      <c r="H8" s="53">
        <f aca="true" t="shared" si="0" ref="H8:H15">SUM(E8:G8)</f>
        <v>845907</v>
      </c>
    </row>
    <row r="9" spans="1:8" ht="23.25">
      <c r="A9" s="52"/>
      <c r="B9" s="112" t="s">
        <v>46</v>
      </c>
      <c r="C9" s="277" t="s">
        <v>352</v>
      </c>
      <c r="D9" s="53">
        <f>687000+390000-280000</f>
        <v>797000</v>
      </c>
      <c r="E9" s="53">
        <v>230154.95</v>
      </c>
      <c r="F9" s="53"/>
      <c r="G9" s="53">
        <v>201950</v>
      </c>
      <c r="H9" s="53">
        <f t="shared" si="0"/>
        <v>432104.95</v>
      </c>
    </row>
    <row r="10" spans="1:8" ht="23.25">
      <c r="A10" s="52"/>
      <c r="B10" s="112" t="s">
        <v>47</v>
      </c>
      <c r="C10" s="52"/>
      <c r="D10" s="53">
        <f>460000+60000</f>
        <v>520000</v>
      </c>
      <c r="E10" s="53">
        <v>224540.51</v>
      </c>
      <c r="F10" s="53"/>
      <c r="G10" s="53">
        <v>42984</v>
      </c>
      <c r="H10" s="53">
        <f t="shared" si="0"/>
        <v>267524.51</v>
      </c>
    </row>
    <row r="11" spans="1:8" ht="23.25">
      <c r="A11" s="52"/>
      <c r="B11" s="112" t="s">
        <v>100</v>
      </c>
      <c r="C11" s="52"/>
      <c r="D11" s="53">
        <f>277000+5000</f>
        <v>282000</v>
      </c>
      <c r="E11" s="53">
        <v>212292.15</v>
      </c>
      <c r="F11" s="53"/>
      <c r="G11" s="53"/>
      <c r="H11" s="53">
        <f t="shared" si="0"/>
        <v>212292.15</v>
      </c>
    </row>
    <row r="12" spans="1:8" ht="23.25">
      <c r="A12" s="52" t="s">
        <v>102</v>
      </c>
      <c r="B12" s="112" t="s">
        <v>101</v>
      </c>
      <c r="C12" s="52"/>
      <c r="D12" s="53">
        <f>155500+22000</f>
        <v>177500</v>
      </c>
      <c r="E12" s="53">
        <v>72306.35</v>
      </c>
      <c r="F12" s="53"/>
      <c r="G12" s="53">
        <v>22000</v>
      </c>
      <c r="H12" s="53">
        <f t="shared" si="0"/>
        <v>94306.35</v>
      </c>
    </row>
    <row r="13" spans="1:8" ht="23.25">
      <c r="A13" s="52"/>
      <c r="B13" s="112" t="s">
        <v>50</v>
      </c>
      <c r="C13" s="52"/>
      <c r="D13" s="53"/>
      <c r="E13" s="53"/>
      <c r="F13" s="53"/>
      <c r="G13" s="53"/>
      <c r="H13" s="53">
        <f t="shared" si="0"/>
        <v>0</v>
      </c>
    </row>
    <row r="14" spans="1:8" ht="23.25">
      <c r="A14" s="52" t="s">
        <v>103</v>
      </c>
      <c r="B14" s="112" t="s">
        <v>48</v>
      </c>
      <c r="C14" s="52"/>
      <c r="D14" s="53">
        <v>30000</v>
      </c>
      <c r="E14" s="53">
        <v>15000</v>
      </c>
      <c r="F14" s="53"/>
      <c r="G14" s="53"/>
      <c r="H14" s="53">
        <f t="shared" si="0"/>
        <v>15000</v>
      </c>
    </row>
    <row r="15" spans="1:8" ht="23.25">
      <c r="A15" s="52" t="s">
        <v>104</v>
      </c>
      <c r="B15" s="112" t="s">
        <v>28</v>
      </c>
      <c r="C15" s="52"/>
      <c r="D15" s="53">
        <v>10000</v>
      </c>
      <c r="E15" s="53">
        <v>10000</v>
      </c>
      <c r="F15" s="53"/>
      <c r="G15" s="53"/>
      <c r="H15" s="53">
        <f t="shared" si="0"/>
        <v>10000</v>
      </c>
    </row>
    <row r="16" spans="1:8" ht="24" thickBot="1">
      <c r="A16" s="650" t="s">
        <v>68</v>
      </c>
      <c r="B16" s="650"/>
      <c r="C16" s="650"/>
      <c r="D16" s="110">
        <f>SUM(D6:D15)</f>
        <v>11570460</v>
      </c>
      <c r="E16" s="110">
        <f>SUM(E6:E15)</f>
        <v>7611236.96</v>
      </c>
      <c r="F16" s="110">
        <f>SUM(F6:F15)</f>
        <v>0</v>
      </c>
      <c r="G16" s="110">
        <f>SUM(G6:G15)</f>
        <v>2050104</v>
      </c>
      <c r="H16" s="110">
        <f>SUM(H6:H15)</f>
        <v>9661340.959999999</v>
      </c>
    </row>
    <row r="17" ht="24" thickTop="1"/>
    <row r="18" ht="23.25">
      <c r="A18" s="37" t="s">
        <v>95</v>
      </c>
    </row>
    <row r="20" spans="1:6" ht="23.25">
      <c r="A20" s="44"/>
      <c r="B20" s="44"/>
      <c r="C20" s="44"/>
      <c r="D20" s="44"/>
      <c r="E20" s="45"/>
      <c r="F20" s="45"/>
    </row>
    <row r="21" spans="1:6" ht="23.25">
      <c r="A21" s="44"/>
      <c r="B21" s="44"/>
      <c r="C21" s="44"/>
      <c r="D21" s="44"/>
      <c r="E21" s="45"/>
      <c r="F21" s="45"/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="115" zoomScaleNormal="115" zoomScaleSheetLayoutView="115" zoomScalePageLayoutView="0" workbookViewId="0" topLeftCell="A4">
      <selection activeCell="D13" sqref="D13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3" width="18.00390625" style="36" customWidth="1"/>
    <col min="4" max="4" width="12.57421875" style="36" customWidth="1"/>
    <col min="5" max="5" width="19.421875" style="36" customWidth="1"/>
    <col min="6" max="6" width="14.28125" style="36" customWidth="1"/>
    <col min="7" max="7" width="16.28125" style="36" customWidth="1"/>
    <col min="8" max="8" width="14.140625" style="36" customWidth="1"/>
    <col min="9" max="16384" width="9.00390625" style="36" customWidth="1"/>
  </cols>
  <sheetData>
    <row r="1" spans="1:8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  <c r="H1" s="686"/>
    </row>
    <row r="2" spans="1:8" ht="23.25">
      <c r="A2" s="686" t="s">
        <v>109</v>
      </c>
      <c r="B2" s="686"/>
      <c r="C2" s="686"/>
      <c r="D2" s="686"/>
      <c r="E2" s="686"/>
      <c r="F2" s="686"/>
      <c r="G2" s="686"/>
      <c r="H2" s="686"/>
    </row>
    <row r="3" spans="1:8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  <c r="H3" s="686"/>
    </row>
    <row r="5" spans="1:8" s="38" customFormat="1" ht="69.75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110</v>
      </c>
      <c r="F5" s="111" t="s">
        <v>111</v>
      </c>
      <c r="G5" s="111" t="s">
        <v>112</v>
      </c>
      <c r="H5" s="108" t="s">
        <v>68</v>
      </c>
    </row>
    <row r="6" spans="1:8" s="38" customFormat="1" ht="21.75" customHeight="1">
      <c r="A6" s="50" t="s">
        <v>96</v>
      </c>
      <c r="B6" s="50" t="s">
        <v>97</v>
      </c>
      <c r="C6" s="194"/>
      <c r="D6" s="193"/>
      <c r="E6" s="193"/>
      <c r="F6" s="193"/>
      <c r="G6" s="193"/>
      <c r="H6" s="195"/>
    </row>
    <row r="7" spans="1:8" s="38" customFormat="1" ht="21.75" customHeight="1">
      <c r="A7" s="52"/>
      <c r="B7" s="52" t="s">
        <v>98</v>
      </c>
      <c r="C7" s="277" t="s">
        <v>175</v>
      </c>
      <c r="D7" s="53">
        <v>539400</v>
      </c>
      <c r="E7" s="53">
        <v>228060</v>
      </c>
      <c r="F7" s="53"/>
      <c r="G7" s="53"/>
      <c r="H7" s="114">
        <f>SUM(E7:G7)</f>
        <v>228060</v>
      </c>
    </row>
    <row r="8" spans="1:8" ht="21.75" customHeight="1">
      <c r="A8" s="52" t="s">
        <v>99</v>
      </c>
      <c r="B8" s="112" t="s">
        <v>45</v>
      </c>
      <c r="C8" s="277" t="s">
        <v>345</v>
      </c>
      <c r="D8" s="53">
        <f>7000+80000</f>
        <v>87000</v>
      </c>
      <c r="E8" s="53">
        <v>71400</v>
      </c>
      <c r="F8" s="53"/>
      <c r="G8" s="53"/>
      <c r="H8" s="114">
        <f aca="true" t="shared" si="0" ref="H8:H15">SUM(E8:G8)</f>
        <v>71400</v>
      </c>
    </row>
    <row r="9" spans="1:8" ht="21.75" customHeight="1">
      <c r="A9" s="52"/>
      <c r="B9" s="112" t="s">
        <v>46</v>
      </c>
      <c r="C9" s="52"/>
      <c r="D9" s="53">
        <v>90000</v>
      </c>
      <c r="E9" s="53">
        <v>54874</v>
      </c>
      <c r="F9" s="53"/>
      <c r="G9" s="53"/>
      <c r="H9" s="114">
        <f t="shared" si="0"/>
        <v>54874</v>
      </c>
    </row>
    <row r="10" spans="1:8" ht="21.75" customHeight="1">
      <c r="A10" s="52"/>
      <c r="B10" s="112" t="s">
        <v>47</v>
      </c>
      <c r="C10" s="52"/>
      <c r="D10" s="53">
        <v>89000</v>
      </c>
      <c r="E10" s="53">
        <v>19200</v>
      </c>
      <c r="F10" s="53"/>
      <c r="G10" s="53"/>
      <c r="H10" s="114">
        <f t="shared" si="0"/>
        <v>19200</v>
      </c>
    </row>
    <row r="11" spans="1:8" ht="21.75" customHeight="1">
      <c r="A11" s="52"/>
      <c r="B11" s="112" t="s">
        <v>100</v>
      </c>
      <c r="C11" s="52"/>
      <c r="D11" s="53"/>
      <c r="E11" s="53"/>
      <c r="F11" s="53"/>
      <c r="G11" s="53"/>
      <c r="H11" s="114">
        <f t="shared" si="0"/>
        <v>0</v>
      </c>
    </row>
    <row r="12" spans="1:8" ht="21.75" customHeight="1">
      <c r="A12" s="52" t="s">
        <v>102</v>
      </c>
      <c r="B12" s="112" t="s">
        <v>101</v>
      </c>
      <c r="C12" s="52"/>
      <c r="D12" s="53"/>
      <c r="E12" s="53"/>
      <c r="F12" s="53"/>
      <c r="G12" s="53"/>
      <c r="H12" s="114">
        <f t="shared" si="0"/>
        <v>0</v>
      </c>
    </row>
    <row r="13" spans="1:8" ht="21.75" customHeight="1">
      <c r="A13" s="52"/>
      <c r="B13" s="112" t="s">
        <v>50</v>
      </c>
      <c r="C13" s="52"/>
      <c r="D13" s="53"/>
      <c r="E13" s="53"/>
      <c r="F13" s="53"/>
      <c r="G13" s="53"/>
      <c r="H13" s="114">
        <f t="shared" si="0"/>
        <v>0</v>
      </c>
    </row>
    <row r="14" spans="1:8" ht="21.75" customHeight="1">
      <c r="A14" s="52" t="s">
        <v>103</v>
      </c>
      <c r="B14" s="112" t="s">
        <v>48</v>
      </c>
      <c r="C14" s="112"/>
      <c r="D14" s="53"/>
      <c r="E14" s="53"/>
      <c r="F14" s="53"/>
      <c r="G14" s="53"/>
      <c r="H14" s="114">
        <f t="shared" si="0"/>
        <v>0</v>
      </c>
    </row>
    <row r="15" spans="1:8" ht="21.75" customHeight="1">
      <c r="A15" s="52" t="s">
        <v>104</v>
      </c>
      <c r="B15" s="112" t="s">
        <v>28</v>
      </c>
      <c r="C15" s="112"/>
      <c r="D15" s="53"/>
      <c r="E15" s="53"/>
      <c r="F15" s="53"/>
      <c r="G15" s="53"/>
      <c r="H15" s="114">
        <f t="shared" si="0"/>
        <v>0</v>
      </c>
    </row>
    <row r="16" spans="1:8" ht="21.75" customHeight="1" thickBot="1">
      <c r="A16" s="650" t="s">
        <v>68</v>
      </c>
      <c r="B16" s="650"/>
      <c r="C16" s="650"/>
      <c r="D16" s="110">
        <f>SUM(D7:D15)</f>
        <v>805400</v>
      </c>
      <c r="E16" s="110">
        <f>SUM(E8:E15)</f>
        <v>145474</v>
      </c>
      <c r="F16" s="110">
        <f>SUM(F8:F15)</f>
        <v>0</v>
      </c>
      <c r="G16" s="110">
        <f>SUM(G8:G15)</f>
        <v>0</v>
      </c>
      <c r="H16" s="110">
        <f>SUM(H8:H15)</f>
        <v>145474</v>
      </c>
    </row>
    <row r="17" ht="15.75" customHeight="1" thickTop="1"/>
    <row r="18" ht="23.25">
      <c r="A18" s="37" t="s">
        <v>95</v>
      </c>
    </row>
    <row r="19" ht="23.25">
      <c r="A19" s="37"/>
    </row>
    <row r="21" spans="1:6" ht="23.25">
      <c r="A21" s="44"/>
      <c r="B21" s="44"/>
      <c r="C21" s="44"/>
      <c r="D21" s="44"/>
      <c r="E21" s="45"/>
      <c r="F21" s="45"/>
    </row>
    <row r="22" spans="1:6" ht="23.25">
      <c r="A22" s="44"/>
      <c r="B22" s="44"/>
      <c r="C22" s="44"/>
      <c r="D22" s="44"/>
      <c r="E22" s="45"/>
      <c r="F22" s="45"/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3">
      <selection activeCell="D8" sqref="D8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3" width="20.8515625" style="36" customWidth="1"/>
    <col min="4" max="4" width="13.57421875" style="36" customWidth="1"/>
    <col min="5" max="5" width="17.421875" style="36" customWidth="1"/>
    <col min="6" max="6" width="16.28125" style="36" customWidth="1"/>
    <col min="7" max="7" width="11.7109375" style="36" customWidth="1"/>
    <col min="8" max="8" width="13.00390625" style="36" customWidth="1"/>
    <col min="9" max="9" width="13.421875" style="36" customWidth="1"/>
    <col min="10" max="16384" width="9.00390625" style="36" customWidth="1"/>
  </cols>
  <sheetData>
    <row r="1" spans="1:9" ht="26.25">
      <c r="A1" s="687" t="str">
        <f>+งบแสดงฐานะการเงิน!A1</f>
        <v>องค์การบริหารส่วนตำบลหินโคน</v>
      </c>
      <c r="B1" s="687"/>
      <c r="C1" s="687"/>
      <c r="D1" s="687"/>
      <c r="E1" s="687"/>
      <c r="F1" s="687"/>
      <c r="G1" s="687"/>
      <c r="H1" s="687"/>
      <c r="I1" s="687"/>
    </row>
    <row r="2" spans="1:9" ht="26.25">
      <c r="A2" s="687" t="s">
        <v>113</v>
      </c>
      <c r="B2" s="687"/>
      <c r="C2" s="687"/>
      <c r="D2" s="687"/>
      <c r="E2" s="687"/>
      <c r="F2" s="687"/>
      <c r="G2" s="687"/>
      <c r="H2" s="687"/>
      <c r="I2" s="687"/>
    </row>
    <row r="3" spans="1:9" ht="26.25">
      <c r="A3" s="687" t="str">
        <f>+'ตามแผนงาน 1'!A3:F3</f>
        <v>ตั้งแต่วันที่  1  ตุลาคม 2560  ถึง  30 กันยายน 2561</v>
      </c>
      <c r="B3" s="687"/>
      <c r="C3" s="687"/>
      <c r="D3" s="687"/>
      <c r="E3" s="687"/>
      <c r="F3" s="687"/>
      <c r="G3" s="687"/>
      <c r="H3" s="687"/>
      <c r="I3" s="687"/>
    </row>
    <row r="4" spans="1:9" ht="26.25">
      <c r="A4" s="56"/>
      <c r="B4" s="56"/>
      <c r="C4" s="56"/>
      <c r="D4" s="56"/>
      <c r="E4" s="56"/>
      <c r="F4" s="56"/>
      <c r="G4" s="56"/>
      <c r="H4" s="56"/>
      <c r="I4" s="56"/>
    </row>
    <row r="5" spans="1:9" s="38" customFormat="1" ht="78.75">
      <c r="A5" s="222" t="s">
        <v>94</v>
      </c>
      <c r="B5" s="222" t="s">
        <v>79</v>
      </c>
      <c r="C5" s="222" t="s">
        <v>76</v>
      </c>
      <c r="D5" s="223" t="s">
        <v>29</v>
      </c>
      <c r="E5" s="224" t="s">
        <v>114</v>
      </c>
      <c r="F5" s="225" t="s">
        <v>115</v>
      </c>
      <c r="G5" s="225" t="s">
        <v>116</v>
      </c>
      <c r="H5" s="226" t="s">
        <v>117</v>
      </c>
      <c r="I5" s="222" t="s">
        <v>68</v>
      </c>
    </row>
    <row r="6" spans="1:9" ht="26.25">
      <c r="A6" s="213" t="s">
        <v>96</v>
      </c>
      <c r="B6" s="213" t="s">
        <v>97</v>
      </c>
      <c r="C6" s="227"/>
      <c r="D6" s="228"/>
      <c r="E6" s="228"/>
      <c r="F6" s="228"/>
      <c r="G6" s="228"/>
      <c r="H6" s="228"/>
      <c r="I6" s="228"/>
    </row>
    <row r="7" spans="1:9" ht="26.25">
      <c r="A7" s="214"/>
      <c r="B7" s="215" t="s">
        <v>98</v>
      </c>
      <c r="C7" s="610" t="s">
        <v>2684</v>
      </c>
      <c r="D7" s="229">
        <f>2358180-41120</f>
        <v>2317060</v>
      </c>
      <c r="E7" s="229">
        <v>579360</v>
      </c>
      <c r="F7" s="229">
        <v>1169100</v>
      </c>
      <c r="G7" s="229"/>
      <c r="H7" s="229"/>
      <c r="I7" s="229">
        <f>SUM(E7:H7)</f>
        <v>1748460</v>
      </c>
    </row>
    <row r="8" spans="1:9" ht="26.25">
      <c r="A8" s="214" t="s">
        <v>99</v>
      </c>
      <c r="B8" s="216" t="s">
        <v>45</v>
      </c>
      <c r="C8" s="611"/>
      <c r="D8" s="229">
        <v>3000</v>
      </c>
      <c r="E8" s="229"/>
      <c r="F8" s="229">
        <v>1900</v>
      </c>
      <c r="G8" s="229"/>
      <c r="H8" s="229"/>
      <c r="I8" s="229">
        <f aca="true" t="shared" si="0" ref="I8:I15">SUM(E8:H8)</f>
        <v>1900</v>
      </c>
    </row>
    <row r="9" spans="1:9" ht="26.25">
      <c r="A9" s="214"/>
      <c r="B9" s="215" t="s">
        <v>46</v>
      </c>
      <c r="C9" s="611" t="s">
        <v>348</v>
      </c>
      <c r="D9" s="229">
        <f>1121600+25000</f>
        <v>1146600</v>
      </c>
      <c r="E9" s="229">
        <v>66992</v>
      </c>
      <c r="F9" s="229">
        <v>962537</v>
      </c>
      <c r="G9" s="229"/>
      <c r="H9" s="229"/>
      <c r="I9" s="229">
        <f t="shared" si="0"/>
        <v>1029529</v>
      </c>
    </row>
    <row r="10" spans="1:9" ht="26.25">
      <c r="A10" s="214"/>
      <c r="B10" s="215" t="s">
        <v>47</v>
      </c>
      <c r="C10" s="611"/>
      <c r="D10" s="229">
        <v>1233313</v>
      </c>
      <c r="E10" s="229"/>
      <c r="F10" s="229">
        <v>300244.16</v>
      </c>
      <c r="G10" s="229"/>
      <c r="H10" s="229"/>
      <c r="I10" s="229">
        <f t="shared" si="0"/>
        <v>300244.16</v>
      </c>
    </row>
    <row r="11" spans="1:9" ht="26.25">
      <c r="A11" s="214"/>
      <c r="B11" s="215" t="s">
        <v>100</v>
      </c>
      <c r="C11" s="611" t="s">
        <v>346</v>
      </c>
      <c r="D11" s="229">
        <f>5000+10000</f>
        <v>15000</v>
      </c>
      <c r="E11" s="229"/>
      <c r="F11" s="229">
        <v>11661.75</v>
      </c>
      <c r="G11" s="229"/>
      <c r="H11" s="229"/>
      <c r="I11" s="229">
        <f t="shared" si="0"/>
        <v>11661.75</v>
      </c>
    </row>
    <row r="12" spans="1:9" ht="26.25">
      <c r="A12" s="214" t="s">
        <v>102</v>
      </c>
      <c r="B12" s="215" t="s">
        <v>101</v>
      </c>
      <c r="C12" s="611"/>
      <c r="D12" s="229">
        <v>8000</v>
      </c>
      <c r="E12" s="229"/>
      <c r="F12" s="229">
        <v>7900</v>
      </c>
      <c r="G12" s="229"/>
      <c r="H12" s="229"/>
      <c r="I12" s="229">
        <f t="shared" si="0"/>
        <v>7900</v>
      </c>
    </row>
    <row r="13" spans="1:9" ht="26.25">
      <c r="A13" s="214"/>
      <c r="B13" s="215" t="s">
        <v>50</v>
      </c>
      <c r="C13" s="611"/>
      <c r="D13" s="229"/>
      <c r="E13" s="229"/>
      <c r="F13" s="229"/>
      <c r="G13" s="229"/>
      <c r="H13" s="229"/>
      <c r="I13" s="229">
        <f t="shared" si="0"/>
        <v>0</v>
      </c>
    </row>
    <row r="14" spans="1:9" ht="26.25">
      <c r="A14" s="214" t="s">
        <v>103</v>
      </c>
      <c r="B14" s="215" t="s">
        <v>48</v>
      </c>
      <c r="C14" s="215"/>
      <c r="D14" s="229"/>
      <c r="E14" s="229"/>
      <c r="F14" s="229"/>
      <c r="G14" s="229"/>
      <c r="H14" s="229"/>
      <c r="I14" s="229">
        <f t="shared" si="0"/>
        <v>0</v>
      </c>
    </row>
    <row r="15" spans="1:9" ht="26.25">
      <c r="A15" s="214" t="s">
        <v>104</v>
      </c>
      <c r="B15" s="215" t="s">
        <v>28</v>
      </c>
      <c r="C15" s="611" t="s">
        <v>351</v>
      </c>
      <c r="D15" s="229">
        <f>1848500+6120</f>
        <v>1854620</v>
      </c>
      <c r="E15" s="229">
        <v>5000</v>
      </c>
      <c r="F15" s="229">
        <v>1845000</v>
      </c>
      <c r="G15" s="229"/>
      <c r="H15" s="229"/>
      <c r="I15" s="229">
        <f t="shared" si="0"/>
        <v>1850000</v>
      </c>
    </row>
    <row r="16" spans="1:9" ht="27" thickBot="1">
      <c r="A16" s="685" t="s">
        <v>68</v>
      </c>
      <c r="B16" s="685"/>
      <c r="C16" s="685"/>
      <c r="D16" s="230">
        <f aca="true" t="shared" si="1" ref="D16:I16">SUM(D6:D15)</f>
        <v>6577593</v>
      </c>
      <c r="E16" s="230">
        <f t="shared" si="1"/>
        <v>651352</v>
      </c>
      <c r="F16" s="230">
        <f t="shared" si="1"/>
        <v>4298342.91</v>
      </c>
      <c r="G16" s="230">
        <f t="shared" si="1"/>
        <v>0</v>
      </c>
      <c r="H16" s="230">
        <f t="shared" si="1"/>
        <v>0</v>
      </c>
      <c r="I16" s="230">
        <f t="shared" si="1"/>
        <v>4949694.91</v>
      </c>
    </row>
    <row r="17" spans="1:9" ht="15" customHeight="1" thickTop="1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26.25">
      <c r="A18" s="55" t="s">
        <v>95</v>
      </c>
      <c r="B18" s="56"/>
      <c r="C18" s="56"/>
      <c r="D18" s="56"/>
      <c r="E18" s="56"/>
      <c r="F18" s="56"/>
      <c r="G18" s="56"/>
      <c r="H18" s="56"/>
      <c r="I18" s="56"/>
    </row>
    <row r="21" spans="1:6" ht="23.25">
      <c r="A21" s="44"/>
      <c r="B21" s="44"/>
      <c r="C21" s="44"/>
      <c r="D21" s="44"/>
      <c r="E21" s="45"/>
      <c r="F21" s="45"/>
    </row>
    <row r="22" spans="1:6" ht="23.25">
      <c r="A22" s="44"/>
      <c r="B22" s="44"/>
      <c r="C22" s="44"/>
      <c r="D22" s="44"/>
      <c r="E22" s="45"/>
      <c r="F22" s="45"/>
    </row>
  </sheetData>
  <sheetProtection/>
  <mergeCells count="4">
    <mergeCell ref="A16:C16"/>
    <mergeCell ref="A1:I1"/>
    <mergeCell ref="A2:I2"/>
    <mergeCell ref="A3:I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15" zoomScaleSheetLayoutView="115" zoomScalePageLayoutView="0" workbookViewId="0" topLeftCell="A1">
      <selection activeCell="H16" sqref="H16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3" width="15.00390625" style="36" customWidth="1"/>
    <col min="4" max="4" width="12.57421875" style="36" customWidth="1"/>
    <col min="5" max="5" width="13.8515625" style="36" customWidth="1"/>
    <col min="6" max="6" width="12.421875" style="36" customWidth="1"/>
    <col min="7" max="7" width="14.8515625" style="36" customWidth="1"/>
    <col min="8" max="8" width="13.8515625" style="36" customWidth="1"/>
    <col min="9" max="9" width="12.57421875" style="36" customWidth="1"/>
    <col min="10" max="16384" width="9.00390625" style="36" customWidth="1"/>
  </cols>
  <sheetData>
    <row r="1" spans="1:9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  <c r="H1" s="686"/>
      <c r="I1" s="686"/>
    </row>
    <row r="2" spans="1:9" ht="23.25">
      <c r="A2" s="686" t="s">
        <v>118</v>
      </c>
      <c r="B2" s="686"/>
      <c r="C2" s="686"/>
      <c r="D2" s="686"/>
      <c r="E2" s="686"/>
      <c r="F2" s="686"/>
      <c r="G2" s="686"/>
      <c r="H2" s="686"/>
      <c r="I2" s="686"/>
    </row>
    <row r="3" spans="1:9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  <c r="H3" s="686"/>
      <c r="I3" s="686"/>
    </row>
    <row r="4" ht="15" customHeight="1"/>
    <row r="5" spans="1:9" s="38" customFormat="1" ht="69.75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119</v>
      </c>
      <c r="F5" s="111" t="s">
        <v>120</v>
      </c>
      <c r="G5" s="111" t="s">
        <v>121</v>
      </c>
      <c r="H5" s="102" t="s">
        <v>122</v>
      </c>
      <c r="I5" s="101" t="s">
        <v>68</v>
      </c>
    </row>
    <row r="6" spans="1:9" ht="21.75" customHeight="1">
      <c r="A6" s="50" t="s">
        <v>96</v>
      </c>
      <c r="B6" s="50" t="s">
        <v>97</v>
      </c>
      <c r="C6" s="194"/>
      <c r="D6" s="193"/>
      <c r="E6" s="193"/>
      <c r="F6" s="193"/>
      <c r="G6" s="193"/>
      <c r="H6" s="196"/>
      <c r="I6" s="197"/>
    </row>
    <row r="7" spans="1:9" ht="21.75" customHeight="1">
      <c r="A7" s="52"/>
      <c r="B7" s="52" t="s">
        <v>98</v>
      </c>
      <c r="C7" s="52" t="s">
        <v>175</v>
      </c>
      <c r="D7" s="53">
        <v>594420</v>
      </c>
      <c r="E7" s="53">
        <v>159420</v>
      </c>
      <c r="F7" s="53"/>
      <c r="G7" s="53"/>
      <c r="H7" s="52"/>
      <c r="I7" s="115">
        <f>SUM(E7:H7)</f>
        <v>159420</v>
      </c>
    </row>
    <row r="8" spans="1:9" ht="21.75" customHeight="1">
      <c r="A8" s="52" t="s">
        <v>99</v>
      </c>
      <c r="B8" s="112" t="s">
        <v>45</v>
      </c>
      <c r="C8" s="52"/>
      <c r="D8" s="53"/>
      <c r="E8" s="53"/>
      <c r="F8" s="53"/>
      <c r="G8" s="53"/>
      <c r="H8" s="53"/>
      <c r="I8" s="115">
        <f aca="true" t="shared" si="0" ref="I8:I15">SUM(E8:H8)</f>
        <v>0</v>
      </c>
    </row>
    <row r="9" spans="1:9" ht="21.75" customHeight="1">
      <c r="A9" s="52"/>
      <c r="B9" s="112" t="s">
        <v>46</v>
      </c>
      <c r="C9" s="52"/>
      <c r="D9" s="53">
        <v>40000</v>
      </c>
      <c r="E9" s="53">
        <v>20340</v>
      </c>
      <c r="F9" s="53"/>
      <c r="G9" s="53"/>
      <c r="H9" s="53"/>
      <c r="I9" s="115">
        <f t="shared" si="0"/>
        <v>20340</v>
      </c>
    </row>
    <row r="10" spans="1:9" ht="21.75" customHeight="1">
      <c r="A10" s="52"/>
      <c r="B10" s="112" t="s">
        <v>47</v>
      </c>
      <c r="C10" s="52"/>
      <c r="D10" s="53">
        <v>325000</v>
      </c>
      <c r="E10" s="53">
        <v>288188.5</v>
      </c>
      <c r="F10" s="53"/>
      <c r="G10" s="53"/>
      <c r="H10" s="53"/>
      <c r="I10" s="115">
        <f t="shared" si="0"/>
        <v>288188.5</v>
      </c>
    </row>
    <row r="11" spans="1:9" ht="21.75" customHeight="1">
      <c r="A11" s="52"/>
      <c r="B11" s="112" t="s">
        <v>100</v>
      </c>
      <c r="C11" s="52"/>
      <c r="D11" s="53"/>
      <c r="E11" s="53"/>
      <c r="F11" s="53"/>
      <c r="G11" s="53"/>
      <c r="H11" s="53"/>
      <c r="I11" s="115">
        <f t="shared" si="0"/>
        <v>0</v>
      </c>
    </row>
    <row r="12" spans="1:9" ht="21.75" customHeight="1">
      <c r="A12" s="52" t="s">
        <v>102</v>
      </c>
      <c r="B12" s="112" t="s">
        <v>101</v>
      </c>
      <c r="C12" s="52"/>
      <c r="D12" s="53">
        <v>16000</v>
      </c>
      <c r="E12" s="53">
        <v>16000</v>
      </c>
      <c r="F12" s="53"/>
      <c r="G12" s="53"/>
      <c r="H12" s="53"/>
      <c r="I12" s="115">
        <f t="shared" si="0"/>
        <v>16000</v>
      </c>
    </row>
    <row r="13" spans="1:9" ht="21.75" customHeight="1">
      <c r="A13" s="52"/>
      <c r="B13" s="112" t="s">
        <v>50</v>
      </c>
      <c r="C13" s="112"/>
      <c r="D13" s="53"/>
      <c r="E13" s="53"/>
      <c r="F13" s="53"/>
      <c r="G13" s="53"/>
      <c r="H13" s="53"/>
      <c r="I13" s="115">
        <f t="shared" si="0"/>
        <v>0</v>
      </c>
    </row>
    <row r="14" spans="1:9" ht="21.75" customHeight="1">
      <c r="A14" s="52" t="s">
        <v>103</v>
      </c>
      <c r="B14" s="112" t="s">
        <v>48</v>
      </c>
      <c r="C14" s="112"/>
      <c r="D14" s="53"/>
      <c r="E14" s="53"/>
      <c r="F14" s="53"/>
      <c r="G14" s="53"/>
      <c r="H14" s="53"/>
      <c r="I14" s="115">
        <f t="shared" si="0"/>
        <v>0</v>
      </c>
    </row>
    <row r="15" spans="1:9" ht="21.75" customHeight="1">
      <c r="A15" s="52" t="s">
        <v>104</v>
      </c>
      <c r="B15" s="112" t="s">
        <v>28</v>
      </c>
      <c r="C15" s="52"/>
      <c r="D15" s="53"/>
      <c r="E15" s="53"/>
      <c r="F15" s="53"/>
      <c r="G15" s="53"/>
      <c r="H15" s="53"/>
      <c r="I15" s="115">
        <f t="shared" si="0"/>
        <v>0</v>
      </c>
    </row>
    <row r="16" spans="1:9" ht="24" thickBot="1">
      <c r="A16" s="650" t="s">
        <v>68</v>
      </c>
      <c r="B16" s="650"/>
      <c r="C16" s="650"/>
      <c r="D16" s="110">
        <f aca="true" t="shared" si="1" ref="D16:I16">SUM(D8:D15)</f>
        <v>381000</v>
      </c>
      <c r="E16" s="110">
        <f t="shared" si="1"/>
        <v>324528.5</v>
      </c>
      <c r="F16" s="110">
        <f t="shared" si="1"/>
        <v>0</v>
      </c>
      <c r="G16" s="110">
        <f t="shared" si="1"/>
        <v>0</v>
      </c>
      <c r="H16" s="110">
        <f t="shared" si="1"/>
        <v>0</v>
      </c>
      <c r="I16" s="110">
        <f t="shared" si="1"/>
        <v>324528.5</v>
      </c>
    </row>
    <row r="17" ht="15.75" customHeight="1" thickTop="1"/>
    <row r="18" ht="23.25">
      <c r="A18" s="37" t="s">
        <v>95</v>
      </c>
    </row>
    <row r="19" ht="27.75" customHeight="1"/>
    <row r="20" spans="1:6" ht="23.25">
      <c r="A20" s="44"/>
      <c r="B20" s="44"/>
      <c r="C20" s="44"/>
      <c r="D20" s="44"/>
      <c r="E20" s="45"/>
      <c r="F20" s="45"/>
    </row>
    <row r="21" spans="1:6" ht="23.25">
      <c r="A21" s="44"/>
      <c r="B21" s="44"/>
      <c r="C21" s="44"/>
      <c r="D21" s="44"/>
      <c r="E21" s="45"/>
      <c r="F21" s="45"/>
    </row>
  </sheetData>
  <sheetProtection/>
  <mergeCells count="4">
    <mergeCell ref="A1:I1"/>
    <mergeCell ref="A2:I2"/>
    <mergeCell ref="A3:I3"/>
    <mergeCell ref="A16:C16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10" zoomScalePageLayoutView="0" workbookViewId="0" topLeftCell="A10">
      <selection activeCell="G15" sqref="G15"/>
    </sheetView>
  </sheetViews>
  <sheetFormatPr defaultColWidth="9.140625" defaultRowHeight="15"/>
  <cols>
    <col min="1" max="1" width="9.00390625" style="20" customWidth="1"/>
    <col min="2" max="2" width="4.00390625" style="20" customWidth="1"/>
    <col min="3" max="7" width="9.00390625" style="20" customWidth="1"/>
    <col min="8" max="8" width="11.28125" style="20" customWidth="1"/>
    <col min="9" max="9" width="19.8515625" style="20" customWidth="1"/>
    <col min="10" max="16384" width="9.00390625" style="20" customWidth="1"/>
  </cols>
  <sheetData>
    <row r="1" spans="1:10" ht="29.25">
      <c r="A1" s="639" t="str">
        <f>+งบแสดงฐานะการเงิน!A1</f>
        <v>องค์การบริหารส่วนตำบลหินโคน</v>
      </c>
      <c r="B1" s="639"/>
      <c r="C1" s="639"/>
      <c r="D1" s="639"/>
      <c r="E1" s="639"/>
      <c r="F1" s="639"/>
      <c r="G1" s="639"/>
      <c r="H1" s="639"/>
      <c r="I1" s="639"/>
      <c r="J1" s="19"/>
    </row>
    <row r="2" spans="1:10" ht="29.25">
      <c r="A2" s="639" t="s">
        <v>65</v>
      </c>
      <c r="B2" s="639"/>
      <c r="C2" s="639"/>
      <c r="D2" s="639"/>
      <c r="E2" s="639"/>
      <c r="F2" s="639"/>
      <c r="G2" s="639"/>
      <c r="H2" s="639"/>
      <c r="I2" s="639"/>
      <c r="J2" s="19"/>
    </row>
    <row r="3" spans="1:10" ht="30" customHeight="1">
      <c r="A3" s="636" t="s">
        <v>195</v>
      </c>
      <c r="B3" s="636"/>
      <c r="C3" s="636"/>
      <c r="D3" s="636"/>
      <c r="E3" s="636"/>
      <c r="F3" s="636"/>
      <c r="G3" s="636"/>
      <c r="H3" s="636"/>
      <c r="I3" s="636"/>
      <c r="J3" s="21"/>
    </row>
    <row r="4" s="23" customFormat="1" ht="28.5" customHeight="1">
      <c r="A4" s="22" t="s">
        <v>176</v>
      </c>
    </row>
    <row r="5" s="23" customFormat="1" ht="28.5" customHeight="1">
      <c r="B5" s="23" t="s">
        <v>189</v>
      </c>
    </row>
    <row r="6" s="23" customFormat="1" ht="28.5" customHeight="1"/>
    <row r="7" s="22" customFormat="1" ht="28.5" customHeight="1">
      <c r="A7" s="22" t="s">
        <v>177</v>
      </c>
    </row>
    <row r="8" s="23" customFormat="1" ht="28.5" customHeight="1">
      <c r="B8" s="23" t="s">
        <v>178</v>
      </c>
    </row>
    <row r="9" spans="3:9" s="23" customFormat="1" ht="28.5" customHeight="1">
      <c r="C9" s="24" t="s">
        <v>190</v>
      </c>
      <c r="D9" s="24"/>
      <c r="E9" s="24"/>
      <c r="F9" s="24"/>
      <c r="G9" s="24"/>
      <c r="H9" s="24"/>
      <c r="I9" s="24"/>
    </row>
    <row r="10" s="23" customFormat="1" ht="28.5" customHeight="1">
      <c r="A10" s="23" t="s">
        <v>191</v>
      </c>
    </row>
    <row r="11" s="23" customFormat="1" ht="28.5" customHeight="1">
      <c r="A11" s="23" t="s">
        <v>192</v>
      </c>
    </row>
    <row r="12" spans="1:9" ht="28.5" customHeight="1">
      <c r="A12" s="23" t="s">
        <v>193</v>
      </c>
      <c r="B12" s="23"/>
      <c r="C12" s="23"/>
      <c r="D12" s="23"/>
      <c r="E12" s="23"/>
      <c r="F12" s="23"/>
      <c r="G12" s="23"/>
      <c r="H12" s="23"/>
      <c r="I12" s="23"/>
    </row>
    <row r="13" spans="1:9" ht="26.25">
      <c r="A13" s="23"/>
      <c r="B13" s="23" t="s">
        <v>194</v>
      </c>
      <c r="C13" s="23"/>
      <c r="D13" s="23"/>
      <c r="E13" s="23"/>
      <c r="F13" s="23"/>
      <c r="G13" s="23"/>
      <c r="H13" s="23"/>
      <c r="I13" s="23"/>
    </row>
    <row r="14" spans="1:9" s="25" customFormat="1" ht="26.25">
      <c r="A14" s="7"/>
      <c r="B14" s="7"/>
      <c r="C14" s="7"/>
      <c r="D14" s="7"/>
      <c r="E14" s="5"/>
      <c r="F14" s="5"/>
      <c r="G14" s="5"/>
      <c r="H14" s="5"/>
      <c r="I14" s="5"/>
    </row>
    <row r="15" spans="1:9" s="25" customFormat="1" ht="24.75" customHeight="1">
      <c r="A15" s="7"/>
      <c r="B15" s="7"/>
      <c r="C15" s="7"/>
      <c r="D15" s="7"/>
      <c r="E15" s="5"/>
      <c r="F15" s="5"/>
      <c r="G15" s="5"/>
      <c r="H15" s="5"/>
      <c r="I15" s="5"/>
    </row>
    <row r="16" spans="1:9" ht="26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6.25">
      <c r="A17" s="23"/>
      <c r="B17" s="23"/>
      <c r="C17" s="23"/>
      <c r="D17" s="23"/>
      <c r="E17" s="23"/>
      <c r="F17" s="23"/>
      <c r="G17" s="23"/>
      <c r="H17" s="23"/>
      <c r="I17" s="23"/>
    </row>
    <row r="18" spans="1:9" s="16" customFormat="1" ht="26.25">
      <c r="A18" s="209"/>
      <c r="B18" s="209"/>
      <c r="C18" s="209"/>
      <c r="D18" s="209"/>
      <c r="E18" s="32"/>
      <c r="F18" s="32"/>
      <c r="G18" s="32"/>
      <c r="H18" s="573"/>
      <c r="I18" s="9"/>
    </row>
    <row r="19" spans="1:9" ht="26.2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26.2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3">
    <mergeCell ref="A1:I1"/>
    <mergeCell ref="A2:I2"/>
    <mergeCell ref="A3:I3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G22"/>
  <sheetViews>
    <sheetView view="pageBreakPreview" zoomScale="90" zoomScaleSheetLayoutView="90" zoomScalePageLayoutView="0" workbookViewId="0" topLeftCell="A1">
      <selection activeCell="J15" sqref="J15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3" width="12.57421875" style="36" customWidth="1"/>
    <col min="4" max="4" width="14.421875" style="36" customWidth="1"/>
    <col min="5" max="5" width="27.00390625" style="36" customWidth="1"/>
    <col min="6" max="6" width="18.57421875" style="36" customWidth="1"/>
    <col min="7" max="7" width="16.8515625" style="36" customWidth="1"/>
    <col min="8" max="16384" width="9.00390625" style="36" customWidth="1"/>
  </cols>
  <sheetData>
    <row r="1" spans="1:7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</row>
    <row r="2" spans="1:7" ht="23.25">
      <c r="A2" s="686" t="s">
        <v>123</v>
      </c>
      <c r="B2" s="686"/>
      <c r="C2" s="686"/>
      <c r="D2" s="686"/>
      <c r="E2" s="686"/>
      <c r="F2" s="686"/>
      <c r="G2" s="686"/>
    </row>
    <row r="3" spans="1:7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</row>
    <row r="5" spans="1:7" s="38" customFormat="1" ht="46.5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124</v>
      </c>
      <c r="F5" s="111" t="s">
        <v>125</v>
      </c>
      <c r="G5" s="108" t="s">
        <v>68</v>
      </c>
    </row>
    <row r="6" spans="1:7" ht="23.25">
      <c r="A6" s="50" t="s">
        <v>96</v>
      </c>
      <c r="B6" s="50" t="s">
        <v>97</v>
      </c>
      <c r="C6" s="194"/>
      <c r="D6" s="193"/>
      <c r="E6" s="193"/>
      <c r="F6" s="193"/>
      <c r="G6" s="193"/>
    </row>
    <row r="7" spans="1:7" ht="23.25">
      <c r="A7" s="52"/>
      <c r="B7" s="52" t="s">
        <v>98</v>
      </c>
      <c r="C7" s="52" t="s">
        <v>175</v>
      </c>
      <c r="D7" s="53"/>
      <c r="E7" s="53"/>
      <c r="F7" s="53"/>
      <c r="G7" s="53">
        <f>SUM(E7:F7)</f>
        <v>0</v>
      </c>
    </row>
    <row r="8" spans="1:7" ht="23.25">
      <c r="A8" s="52" t="s">
        <v>99</v>
      </c>
      <c r="B8" s="112" t="s">
        <v>45</v>
      </c>
      <c r="C8" s="52"/>
      <c r="D8" s="53"/>
      <c r="E8" s="53"/>
      <c r="F8" s="53"/>
      <c r="G8" s="53">
        <f aca="true" t="shared" si="0" ref="G8:G15">SUM(E8:F8)</f>
        <v>0</v>
      </c>
    </row>
    <row r="9" spans="1:7" ht="23.25">
      <c r="A9" s="52"/>
      <c r="B9" s="112" t="s">
        <v>46</v>
      </c>
      <c r="C9" s="52"/>
      <c r="D9" s="53"/>
      <c r="E9" s="53"/>
      <c r="F9" s="53"/>
      <c r="G9" s="53">
        <f t="shared" si="0"/>
        <v>0</v>
      </c>
    </row>
    <row r="10" spans="1:7" ht="23.25">
      <c r="A10" s="52"/>
      <c r="B10" s="112" t="s">
        <v>47</v>
      </c>
      <c r="C10" s="52"/>
      <c r="D10" s="53"/>
      <c r="E10" s="53"/>
      <c r="F10" s="53"/>
      <c r="G10" s="53">
        <f t="shared" si="0"/>
        <v>0</v>
      </c>
    </row>
    <row r="11" spans="1:7" ht="23.25">
      <c r="A11" s="52"/>
      <c r="B11" s="112" t="s">
        <v>100</v>
      </c>
      <c r="C11" s="52"/>
      <c r="D11" s="53"/>
      <c r="E11" s="53"/>
      <c r="F11" s="53"/>
      <c r="G11" s="53">
        <f t="shared" si="0"/>
        <v>0</v>
      </c>
    </row>
    <row r="12" spans="1:7" ht="23.25">
      <c r="A12" s="52" t="s">
        <v>102</v>
      </c>
      <c r="B12" s="112" t="s">
        <v>101</v>
      </c>
      <c r="C12" s="112"/>
      <c r="D12" s="53"/>
      <c r="E12" s="53"/>
      <c r="F12" s="53">
        <v>6</v>
      </c>
      <c r="G12" s="53">
        <f t="shared" si="0"/>
        <v>6</v>
      </c>
    </row>
    <row r="13" spans="1:7" ht="23.25">
      <c r="A13" s="52"/>
      <c r="B13" s="112" t="s">
        <v>50</v>
      </c>
      <c r="C13" s="112"/>
      <c r="D13" s="53"/>
      <c r="E13" s="53"/>
      <c r="F13" s="53"/>
      <c r="G13" s="53">
        <f t="shared" si="0"/>
        <v>0</v>
      </c>
    </row>
    <row r="14" spans="1:7" ht="23.25">
      <c r="A14" s="52" t="s">
        <v>103</v>
      </c>
      <c r="B14" s="112" t="s">
        <v>48</v>
      </c>
      <c r="C14" s="112"/>
      <c r="D14" s="53"/>
      <c r="E14" s="53"/>
      <c r="F14" s="53"/>
      <c r="G14" s="53">
        <f t="shared" si="0"/>
        <v>0</v>
      </c>
    </row>
    <row r="15" spans="1:7" ht="23.25">
      <c r="A15" s="52" t="s">
        <v>104</v>
      </c>
      <c r="B15" s="112" t="s">
        <v>28</v>
      </c>
      <c r="C15" s="112"/>
      <c r="D15" s="53"/>
      <c r="E15" s="53"/>
      <c r="F15" s="53"/>
      <c r="G15" s="53">
        <f t="shared" si="0"/>
        <v>0</v>
      </c>
    </row>
    <row r="16" spans="1:7" ht="24" thickBot="1">
      <c r="A16" s="650" t="s">
        <v>68</v>
      </c>
      <c r="B16" s="650"/>
      <c r="C16" s="650"/>
      <c r="D16" s="110">
        <f>SUM(D6:D15)</f>
        <v>0</v>
      </c>
      <c r="E16" s="110">
        <f>SUM(E6:E15)</f>
        <v>0</v>
      </c>
      <c r="F16" s="110">
        <f>SUM(F6:F15)</f>
        <v>6</v>
      </c>
      <c r="G16" s="110">
        <f>SUM(G6:G15)</f>
        <v>6</v>
      </c>
    </row>
    <row r="17" ht="24" thickTop="1"/>
    <row r="18" ht="23.25">
      <c r="A18" s="37" t="s">
        <v>95</v>
      </c>
    </row>
    <row r="21" spans="1:6" ht="23.25">
      <c r="A21" s="44"/>
      <c r="B21" s="44"/>
      <c r="C21" s="44"/>
      <c r="D21" s="44"/>
      <c r="E21" s="45"/>
      <c r="F21" s="45"/>
    </row>
    <row r="22" spans="1:6" ht="23.25">
      <c r="A22" s="44"/>
      <c r="B22" s="44"/>
      <c r="C22" s="44"/>
      <c r="D22" s="44"/>
      <c r="E22" s="45"/>
      <c r="F22" s="45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view="pageBreakPreview" zoomScale="80" zoomScaleSheetLayoutView="80" zoomScalePageLayoutView="0" workbookViewId="0" topLeftCell="A1">
      <selection activeCell="L7" sqref="L7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3" width="14.140625" style="36" customWidth="1"/>
    <col min="4" max="4" width="15.421875" style="36" customWidth="1"/>
    <col min="5" max="5" width="14.57421875" style="36" customWidth="1"/>
    <col min="6" max="6" width="13.7109375" style="36" customWidth="1"/>
    <col min="7" max="7" width="13.421875" style="36" customWidth="1"/>
    <col min="8" max="8" width="13.140625" style="36" customWidth="1"/>
    <col min="9" max="9" width="12.421875" style="36" customWidth="1"/>
    <col min="10" max="10" width="14.421875" style="36" customWidth="1"/>
    <col min="11" max="16384" width="9.00390625" style="36" customWidth="1"/>
  </cols>
  <sheetData>
    <row r="1" spans="1:10" ht="26.25">
      <c r="A1" s="687" t="str">
        <f>+งบแสดงฐานะการเงิน!A1</f>
        <v>องค์การบริหารส่วนตำบลหินโคน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26.25">
      <c r="A2" s="687" t="s">
        <v>126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6.25">
      <c r="A3" s="687" t="str">
        <f>+'ตามแผนงาน 1'!A3:F3</f>
        <v>ตั้งแต่วันที่  1  ตุลาคม 2560  ถึง  30 กันยายน 2561</v>
      </c>
      <c r="B3" s="687"/>
      <c r="C3" s="687"/>
      <c r="D3" s="687"/>
      <c r="E3" s="687"/>
      <c r="F3" s="687"/>
      <c r="G3" s="687"/>
      <c r="H3" s="687"/>
      <c r="I3" s="687"/>
      <c r="J3" s="687"/>
    </row>
    <row r="4" spans="1:10" ht="15.75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s="38" customFormat="1" ht="78.75">
      <c r="A5" s="222" t="s">
        <v>94</v>
      </c>
      <c r="B5" s="222" t="s">
        <v>79</v>
      </c>
      <c r="C5" s="231" t="s">
        <v>76</v>
      </c>
      <c r="D5" s="223" t="s">
        <v>29</v>
      </c>
      <c r="E5" s="224" t="s">
        <v>127</v>
      </c>
      <c r="F5" s="224" t="s">
        <v>128</v>
      </c>
      <c r="G5" s="224" t="s">
        <v>129</v>
      </c>
      <c r="H5" s="225" t="s">
        <v>130</v>
      </c>
      <c r="I5" s="225" t="s">
        <v>131</v>
      </c>
      <c r="J5" s="222" t="s">
        <v>68</v>
      </c>
    </row>
    <row r="6" spans="1:10" ht="26.25">
      <c r="A6" s="213" t="s">
        <v>96</v>
      </c>
      <c r="B6" s="213" t="s">
        <v>97</v>
      </c>
      <c r="C6" s="232"/>
      <c r="D6" s="228"/>
      <c r="E6" s="228"/>
      <c r="F6" s="228"/>
      <c r="G6" s="228"/>
      <c r="H6" s="228"/>
      <c r="I6" s="228"/>
      <c r="J6" s="228"/>
    </row>
    <row r="7" spans="1:10" ht="26.25">
      <c r="A7" s="214"/>
      <c r="B7" s="214" t="s">
        <v>98</v>
      </c>
      <c r="C7" s="214" t="s">
        <v>175</v>
      </c>
      <c r="D7" s="229">
        <v>807600</v>
      </c>
      <c r="E7" s="229"/>
      <c r="F7" s="229"/>
      <c r="G7" s="229"/>
      <c r="H7" s="229"/>
      <c r="I7" s="229"/>
      <c r="J7" s="229">
        <f>SUM(E7:I7)</f>
        <v>0</v>
      </c>
    </row>
    <row r="8" spans="1:10" ht="26.25">
      <c r="A8" s="214" t="s">
        <v>99</v>
      </c>
      <c r="B8" s="215" t="s">
        <v>45</v>
      </c>
      <c r="C8" s="214"/>
      <c r="D8" s="229">
        <v>56000</v>
      </c>
      <c r="E8" s="229"/>
      <c r="F8" s="229"/>
      <c r="G8" s="229"/>
      <c r="H8" s="229"/>
      <c r="I8" s="229"/>
      <c r="J8" s="229">
        <f aca="true" t="shared" si="0" ref="J8:J15">SUM(E8:I8)</f>
        <v>0</v>
      </c>
    </row>
    <row r="9" spans="1:10" ht="26.25">
      <c r="A9" s="214"/>
      <c r="B9" s="215" t="s">
        <v>46</v>
      </c>
      <c r="C9" s="214"/>
      <c r="D9" s="229">
        <v>470000</v>
      </c>
      <c r="E9" s="229"/>
      <c r="F9" s="229"/>
      <c r="G9" s="229"/>
      <c r="H9" s="229"/>
      <c r="I9" s="229"/>
      <c r="J9" s="229">
        <f t="shared" si="0"/>
        <v>0</v>
      </c>
    </row>
    <row r="10" spans="1:10" ht="26.25">
      <c r="A10" s="214"/>
      <c r="B10" s="215" t="s">
        <v>47</v>
      </c>
      <c r="C10" s="214"/>
      <c r="D10" s="229">
        <v>100000</v>
      </c>
      <c r="E10" s="229"/>
      <c r="F10" s="229"/>
      <c r="G10" s="229"/>
      <c r="H10" s="229"/>
      <c r="I10" s="229"/>
      <c r="J10" s="229">
        <f t="shared" si="0"/>
        <v>0</v>
      </c>
    </row>
    <row r="11" spans="1:10" ht="26.25">
      <c r="A11" s="214"/>
      <c r="B11" s="215" t="s">
        <v>100</v>
      </c>
      <c r="C11" s="214"/>
      <c r="D11" s="229"/>
      <c r="E11" s="229"/>
      <c r="F11" s="229"/>
      <c r="G11" s="229"/>
      <c r="H11" s="229"/>
      <c r="I11" s="229"/>
      <c r="J11" s="229">
        <f t="shared" si="0"/>
        <v>0</v>
      </c>
    </row>
    <row r="12" spans="1:10" ht="26.25">
      <c r="A12" s="214" t="s">
        <v>102</v>
      </c>
      <c r="B12" s="215" t="s">
        <v>101</v>
      </c>
      <c r="C12" s="214"/>
      <c r="D12" s="229">
        <v>8000</v>
      </c>
      <c r="E12" s="229"/>
      <c r="F12" s="229"/>
      <c r="G12" s="229"/>
      <c r="H12" s="229"/>
      <c r="I12" s="229">
        <v>7</v>
      </c>
      <c r="J12" s="229">
        <f t="shared" si="0"/>
        <v>7</v>
      </c>
    </row>
    <row r="13" spans="1:10" ht="26.25">
      <c r="A13" s="214"/>
      <c r="B13" s="215" t="s">
        <v>50</v>
      </c>
      <c r="C13" s="214"/>
      <c r="D13" s="229">
        <v>5041800</v>
      </c>
      <c r="E13" s="229"/>
      <c r="F13" s="229"/>
      <c r="G13" s="229"/>
      <c r="H13" s="229"/>
      <c r="I13" s="229"/>
      <c r="J13" s="229">
        <f t="shared" si="0"/>
        <v>0</v>
      </c>
    </row>
    <row r="14" spans="1:10" ht="26.25">
      <c r="A14" s="214" t="s">
        <v>103</v>
      </c>
      <c r="B14" s="215" t="s">
        <v>48</v>
      </c>
      <c r="C14" s="215"/>
      <c r="D14" s="229"/>
      <c r="E14" s="229"/>
      <c r="F14" s="229"/>
      <c r="G14" s="229"/>
      <c r="H14" s="229"/>
      <c r="I14" s="229"/>
      <c r="J14" s="229">
        <f t="shared" si="0"/>
        <v>0</v>
      </c>
    </row>
    <row r="15" spans="1:10" ht="26.25">
      <c r="A15" s="214" t="s">
        <v>104</v>
      </c>
      <c r="B15" s="215" t="s">
        <v>28</v>
      </c>
      <c r="C15" s="214"/>
      <c r="D15" s="229"/>
      <c r="E15" s="229"/>
      <c r="F15" s="229"/>
      <c r="G15" s="229"/>
      <c r="H15" s="229"/>
      <c r="I15" s="229"/>
      <c r="J15" s="229">
        <f t="shared" si="0"/>
        <v>0</v>
      </c>
    </row>
    <row r="16" spans="1:10" ht="27" thickBot="1">
      <c r="A16" s="685" t="s">
        <v>68</v>
      </c>
      <c r="B16" s="685"/>
      <c r="C16" s="685"/>
      <c r="D16" s="230">
        <f aca="true" t="shared" si="1" ref="D16:I16">SUM(D6:D15)</f>
        <v>6483400</v>
      </c>
      <c r="E16" s="230">
        <f t="shared" si="1"/>
        <v>0</v>
      </c>
      <c r="F16" s="230">
        <f t="shared" si="1"/>
        <v>0</v>
      </c>
      <c r="G16" s="230">
        <f t="shared" si="1"/>
        <v>0</v>
      </c>
      <c r="H16" s="230">
        <f t="shared" si="1"/>
        <v>0</v>
      </c>
      <c r="I16" s="230">
        <f t="shared" si="1"/>
        <v>7</v>
      </c>
      <c r="J16" s="230">
        <f>SUM(J6:J15)</f>
        <v>7</v>
      </c>
    </row>
    <row r="17" spans="1:10" ht="15.75" customHeight="1" thickTop="1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26.25">
      <c r="A18" s="55" t="s">
        <v>95</v>
      </c>
      <c r="B18" s="56"/>
      <c r="C18" s="56"/>
      <c r="D18" s="56"/>
      <c r="E18" s="56"/>
      <c r="F18" s="56"/>
      <c r="G18" s="56"/>
      <c r="H18" s="56"/>
      <c r="I18" s="56"/>
      <c r="J18" s="56"/>
    </row>
    <row r="21" spans="1:6" ht="23.25">
      <c r="A21" s="44"/>
      <c r="B21" s="44"/>
      <c r="C21" s="44"/>
      <c r="D21" s="44"/>
      <c r="E21" s="45"/>
      <c r="F21" s="45"/>
    </row>
    <row r="22" spans="1:6" ht="23.25">
      <c r="A22" s="44"/>
      <c r="B22" s="44"/>
      <c r="C22" s="44"/>
      <c r="D22" s="44"/>
      <c r="E22" s="45"/>
      <c r="F22" s="45"/>
    </row>
  </sheetData>
  <sheetProtection/>
  <mergeCells count="4">
    <mergeCell ref="A1:J1"/>
    <mergeCell ref="A2:J2"/>
    <mergeCell ref="A3:J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"/>
  <sheetViews>
    <sheetView zoomScale="115" zoomScaleNormal="115" zoomScalePageLayoutView="0" workbookViewId="0" topLeftCell="A16">
      <selection activeCell="H7" sqref="H7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3" width="14.421875" style="36" customWidth="1"/>
    <col min="4" max="4" width="16.421875" style="36" customWidth="1"/>
    <col min="5" max="5" width="20.28125" style="36" customWidth="1"/>
    <col min="6" max="6" width="18.8515625" style="36" customWidth="1"/>
    <col min="7" max="7" width="18.421875" style="36" customWidth="1"/>
    <col min="8" max="16384" width="9.00390625" style="36" customWidth="1"/>
  </cols>
  <sheetData>
    <row r="1" spans="1:7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</row>
    <row r="2" spans="1:7" ht="23.25">
      <c r="A2" s="686" t="s">
        <v>132</v>
      </c>
      <c r="B2" s="686"/>
      <c r="C2" s="686"/>
      <c r="D2" s="686"/>
      <c r="E2" s="686"/>
      <c r="F2" s="686"/>
      <c r="G2" s="686"/>
    </row>
    <row r="3" spans="1:7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</row>
    <row r="4" ht="18.75" customHeight="1"/>
    <row r="5" spans="1:7" s="38" customFormat="1" ht="69.75">
      <c r="A5" s="101" t="s">
        <v>94</v>
      </c>
      <c r="B5" s="101" t="s">
        <v>79</v>
      </c>
      <c r="C5" s="101" t="s">
        <v>76</v>
      </c>
      <c r="D5" s="102" t="s">
        <v>29</v>
      </c>
      <c r="E5" s="102" t="s">
        <v>133</v>
      </c>
      <c r="F5" s="102" t="s">
        <v>134</v>
      </c>
      <c r="G5" s="101" t="s">
        <v>68</v>
      </c>
    </row>
    <row r="6" spans="1:7" s="38" customFormat="1" ht="23.25">
      <c r="A6" s="50" t="s">
        <v>96</v>
      </c>
      <c r="B6" s="50" t="s">
        <v>97</v>
      </c>
      <c r="C6" s="198"/>
      <c r="D6" s="199"/>
      <c r="E6" s="200"/>
      <c r="F6" s="200"/>
      <c r="G6" s="201"/>
    </row>
    <row r="7" spans="1:7" s="38" customFormat="1" ht="23.25">
      <c r="A7" s="52"/>
      <c r="B7" s="52" t="s">
        <v>98</v>
      </c>
      <c r="C7" s="301" t="s">
        <v>175</v>
      </c>
      <c r="D7" s="233">
        <v>986480</v>
      </c>
      <c r="E7" s="233">
        <v>976440</v>
      </c>
      <c r="F7" s="233"/>
      <c r="G7" s="192">
        <f>SUM(E7:F7)</f>
        <v>976440</v>
      </c>
    </row>
    <row r="8" spans="1:7" ht="23.25">
      <c r="A8" s="52" t="s">
        <v>99</v>
      </c>
      <c r="B8" s="112" t="s">
        <v>45</v>
      </c>
      <c r="C8" s="277"/>
      <c r="D8" s="53"/>
      <c r="E8" s="53"/>
      <c r="F8" s="53"/>
      <c r="G8" s="192">
        <f aca="true" t="shared" si="0" ref="G8:G15">SUM(E8:F8)</f>
        <v>0</v>
      </c>
    </row>
    <row r="9" spans="1:7" ht="23.25">
      <c r="A9" s="52"/>
      <c r="B9" s="112" t="s">
        <v>46</v>
      </c>
      <c r="C9" s="277" t="s">
        <v>2685</v>
      </c>
      <c r="D9" s="53">
        <f>305000-13000</f>
        <v>292000</v>
      </c>
      <c r="E9" s="53">
        <v>145458</v>
      </c>
      <c r="F9" s="53"/>
      <c r="G9" s="192">
        <f t="shared" si="0"/>
        <v>145458</v>
      </c>
    </row>
    <row r="10" spans="1:7" ht="23.25">
      <c r="A10" s="52"/>
      <c r="B10" s="112" t="s">
        <v>47</v>
      </c>
      <c r="C10" s="277"/>
      <c r="D10" s="53">
        <v>100000</v>
      </c>
      <c r="E10" s="53">
        <v>68740</v>
      </c>
      <c r="F10" s="53"/>
      <c r="G10" s="192">
        <f t="shared" si="0"/>
        <v>68740</v>
      </c>
    </row>
    <row r="11" spans="1:7" ht="23.25">
      <c r="A11" s="52"/>
      <c r="B11" s="112" t="s">
        <v>100</v>
      </c>
      <c r="C11" s="277"/>
      <c r="D11" s="53"/>
      <c r="E11" s="53"/>
      <c r="F11" s="53"/>
      <c r="G11" s="192">
        <f t="shared" si="0"/>
        <v>0</v>
      </c>
    </row>
    <row r="12" spans="1:7" ht="23.25">
      <c r="A12" s="52" t="s">
        <v>102</v>
      </c>
      <c r="B12" s="112" t="s">
        <v>101</v>
      </c>
      <c r="C12" s="301"/>
      <c r="D12" s="53">
        <v>25400</v>
      </c>
      <c r="E12" s="53">
        <v>9400</v>
      </c>
      <c r="F12" s="53"/>
      <c r="G12" s="192">
        <f t="shared" si="0"/>
        <v>9400</v>
      </c>
    </row>
    <row r="13" spans="1:7" ht="23.25">
      <c r="A13" s="52"/>
      <c r="B13" s="112" t="s">
        <v>50</v>
      </c>
      <c r="C13" s="301"/>
      <c r="D13" s="53"/>
      <c r="E13" s="53"/>
      <c r="F13" s="53"/>
      <c r="G13" s="192">
        <f t="shared" si="0"/>
        <v>0</v>
      </c>
    </row>
    <row r="14" spans="1:7" ht="23.25">
      <c r="A14" s="52" t="s">
        <v>103</v>
      </c>
      <c r="B14" s="112" t="s">
        <v>48</v>
      </c>
      <c r="C14" s="301"/>
      <c r="D14" s="53"/>
      <c r="E14" s="53"/>
      <c r="F14" s="53"/>
      <c r="G14" s="192">
        <f t="shared" si="0"/>
        <v>0</v>
      </c>
    </row>
    <row r="15" spans="1:7" ht="23.25">
      <c r="A15" s="52" t="s">
        <v>104</v>
      </c>
      <c r="B15" s="112" t="s">
        <v>28</v>
      </c>
      <c r="C15" s="301" t="s">
        <v>346</v>
      </c>
      <c r="D15" s="53">
        <v>10000</v>
      </c>
      <c r="E15" s="53">
        <v>10000</v>
      </c>
      <c r="F15" s="53"/>
      <c r="G15" s="192">
        <f t="shared" si="0"/>
        <v>10000</v>
      </c>
    </row>
    <row r="16" spans="1:7" ht="24" thickBot="1">
      <c r="A16" s="650" t="s">
        <v>68</v>
      </c>
      <c r="B16" s="650"/>
      <c r="C16" s="650"/>
      <c r="D16" s="110">
        <f>SUM(D8:D15)</f>
        <v>427400</v>
      </c>
      <c r="E16" s="110">
        <f>SUM(E8:E15)</f>
        <v>233598</v>
      </c>
      <c r="F16" s="110">
        <f>SUM(F8:F15)</f>
        <v>0</v>
      </c>
      <c r="G16" s="110">
        <f>SUM(G8:G15)</f>
        <v>233598</v>
      </c>
    </row>
    <row r="17" ht="16.5" customHeight="1" thickTop="1"/>
    <row r="18" ht="23.25">
      <c r="A18" s="37" t="s">
        <v>95</v>
      </c>
    </row>
    <row r="20" spans="1:6" ht="23.25">
      <c r="A20" s="44"/>
      <c r="B20" s="44"/>
      <c r="C20" s="44"/>
      <c r="D20" s="44"/>
      <c r="E20" s="45"/>
      <c r="F20" s="45"/>
    </row>
    <row r="21" spans="1:6" ht="23.25">
      <c r="A21" s="44"/>
      <c r="B21" s="44"/>
      <c r="C21" s="44"/>
      <c r="D21" s="44"/>
      <c r="E21" s="45"/>
      <c r="F21" s="45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H12" sqref="H11:H12"/>
    </sheetView>
  </sheetViews>
  <sheetFormatPr defaultColWidth="9.140625" defaultRowHeight="15"/>
  <cols>
    <col min="1" max="1" width="15.7109375" style="36" customWidth="1"/>
    <col min="2" max="2" width="21.57421875" style="36" customWidth="1"/>
    <col min="3" max="3" width="15.8515625" style="36" customWidth="1"/>
    <col min="4" max="4" width="15.7109375" style="36" customWidth="1"/>
    <col min="5" max="5" width="15.421875" style="36" customWidth="1"/>
    <col min="6" max="6" width="14.00390625" style="36" customWidth="1"/>
    <col min="7" max="7" width="13.8515625" style="36" customWidth="1"/>
    <col min="8" max="8" width="14.57421875" style="36" customWidth="1"/>
    <col min="9" max="9" width="12.57421875" style="36" customWidth="1"/>
    <col min="10" max="16384" width="9.00390625" style="36" customWidth="1"/>
  </cols>
  <sheetData>
    <row r="1" spans="1:9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  <c r="H1" s="686"/>
      <c r="I1" s="686"/>
    </row>
    <row r="2" spans="1:9" ht="23.25">
      <c r="A2" s="686" t="s">
        <v>135</v>
      </c>
      <c r="B2" s="686"/>
      <c r="C2" s="686"/>
      <c r="D2" s="686"/>
      <c r="E2" s="686"/>
      <c r="F2" s="686"/>
      <c r="G2" s="686"/>
      <c r="H2" s="686"/>
      <c r="I2" s="686"/>
    </row>
    <row r="3" spans="1:9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  <c r="H3" s="686"/>
      <c r="I3" s="686"/>
    </row>
    <row r="4" ht="20.25" customHeight="1"/>
    <row r="5" spans="1:9" s="38" customFormat="1" ht="93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136</v>
      </c>
      <c r="F5" s="111" t="s">
        <v>137</v>
      </c>
      <c r="G5" s="111" t="s">
        <v>138</v>
      </c>
      <c r="H5" s="111" t="s">
        <v>139</v>
      </c>
      <c r="I5" s="108" t="s">
        <v>68</v>
      </c>
    </row>
    <row r="6" spans="1:9" ht="23.25" customHeight="1">
      <c r="A6" s="50" t="s">
        <v>96</v>
      </c>
      <c r="B6" s="50" t="s">
        <v>97</v>
      </c>
      <c r="C6" s="194"/>
      <c r="D6" s="193"/>
      <c r="E6" s="193"/>
      <c r="F6" s="193"/>
      <c r="G6" s="193"/>
      <c r="H6" s="193"/>
      <c r="I6" s="193"/>
    </row>
    <row r="7" spans="1:9" ht="23.25" customHeight="1">
      <c r="A7" s="52"/>
      <c r="B7" s="52" t="s">
        <v>98</v>
      </c>
      <c r="C7" s="277" t="s">
        <v>175</v>
      </c>
      <c r="D7" s="53">
        <v>276960</v>
      </c>
      <c r="E7" s="53">
        <v>274200</v>
      </c>
      <c r="F7" s="53"/>
      <c r="G7" s="53"/>
      <c r="H7" s="53"/>
      <c r="I7" s="53">
        <f>SUM(E7:H7)</f>
        <v>274200</v>
      </c>
    </row>
    <row r="8" spans="1:9" ht="23.25" customHeight="1">
      <c r="A8" s="52" t="s">
        <v>99</v>
      </c>
      <c r="B8" s="112" t="s">
        <v>45</v>
      </c>
      <c r="C8" s="277"/>
      <c r="D8" s="53">
        <v>36000</v>
      </c>
      <c r="E8" s="53">
        <v>33000</v>
      </c>
      <c r="F8" s="53"/>
      <c r="G8" s="53"/>
      <c r="H8" s="53"/>
      <c r="I8" s="53">
        <f aca="true" t="shared" si="0" ref="I8:I15">SUM(E8:H8)</f>
        <v>33000</v>
      </c>
    </row>
    <row r="9" spans="1:9" ht="23.25" customHeight="1">
      <c r="A9" s="52"/>
      <c r="B9" s="112" t="s">
        <v>46</v>
      </c>
      <c r="C9" s="277" t="s">
        <v>349</v>
      </c>
      <c r="D9" s="53">
        <f>220000-4400</f>
        <v>215600</v>
      </c>
      <c r="E9" s="53">
        <v>26840</v>
      </c>
      <c r="F9" s="53"/>
      <c r="G9" s="53"/>
      <c r="H9" s="53"/>
      <c r="I9" s="53">
        <f t="shared" si="0"/>
        <v>26840</v>
      </c>
    </row>
    <row r="10" spans="1:9" ht="23.25" customHeight="1">
      <c r="A10" s="52"/>
      <c r="B10" s="112" t="s">
        <v>47</v>
      </c>
      <c r="C10" s="277"/>
      <c r="D10" s="53"/>
      <c r="E10" s="53"/>
      <c r="F10" s="53"/>
      <c r="G10" s="53"/>
      <c r="H10" s="53"/>
      <c r="I10" s="53">
        <v>0</v>
      </c>
    </row>
    <row r="11" spans="1:9" ht="23.25" customHeight="1">
      <c r="A11" s="52"/>
      <c r="B11" s="112" t="s">
        <v>100</v>
      </c>
      <c r="C11" s="277"/>
      <c r="D11" s="53"/>
      <c r="E11" s="53"/>
      <c r="F11" s="53"/>
      <c r="G11" s="53"/>
      <c r="H11" s="53"/>
      <c r="I11" s="53">
        <f t="shared" si="0"/>
        <v>0</v>
      </c>
    </row>
    <row r="12" spans="1:9" ht="23.25" customHeight="1">
      <c r="A12" s="52" t="s">
        <v>102</v>
      </c>
      <c r="B12" s="112" t="s">
        <v>101</v>
      </c>
      <c r="C12" s="301"/>
      <c r="D12" s="53"/>
      <c r="E12" s="53"/>
      <c r="F12" s="53"/>
      <c r="G12" s="53"/>
      <c r="H12" s="53"/>
      <c r="I12" s="53">
        <f t="shared" si="0"/>
        <v>0</v>
      </c>
    </row>
    <row r="13" spans="1:9" ht="23.25" customHeight="1">
      <c r="A13" s="52"/>
      <c r="B13" s="112" t="s">
        <v>50</v>
      </c>
      <c r="C13" s="301"/>
      <c r="D13" s="53"/>
      <c r="E13" s="53"/>
      <c r="F13" s="53"/>
      <c r="G13" s="53"/>
      <c r="H13" s="53"/>
      <c r="I13" s="53">
        <f t="shared" si="0"/>
        <v>0</v>
      </c>
    </row>
    <row r="14" spans="1:9" ht="23.25" customHeight="1">
      <c r="A14" s="52" t="s">
        <v>103</v>
      </c>
      <c r="B14" s="112" t="s">
        <v>48</v>
      </c>
      <c r="C14" s="301"/>
      <c r="D14" s="53"/>
      <c r="E14" s="53"/>
      <c r="F14" s="53"/>
      <c r="G14" s="53"/>
      <c r="H14" s="53"/>
      <c r="I14" s="53">
        <f t="shared" si="0"/>
        <v>0</v>
      </c>
    </row>
    <row r="15" spans="1:9" ht="23.25" customHeight="1">
      <c r="A15" s="52" t="s">
        <v>104</v>
      </c>
      <c r="B15" s="112" t="s">
        <v>28</v>
      </c>
      <c r="C15" s="301" t="s">
        <v>350</v>
      </c>
      <c r="D15" s="53">
        <f>34000+4000</f>
        <v>38000</v>
      </c>
      <c r="E15" s="53">
        <v>24000</v>
      </c>
      <c r="F15" s="53">
        <v>4000</v>
      </c>
      <c r="G15" s="53"/>
      <c r="H15" s="53"/>
      <c r="I15" s="53">
        <f t="shared" si="0"/>
        <v>28000</v>
      </c>
    </row>
    <row r="16" spans="1:9" ht="24.75" customHeight="1" thickBot="1">
      <c r="A16" s="650" t="s">
        <v>68</v>
      </c>
      <c r="B16" s="650"/>
      <c r="C16" s="650"/>
      <c r="D16" s="110">
        <f aca="true" t="shared" si="1" ref="D16:I16">SUM(D6:D15)</f>
        <v>566560</v>
      </c>
      <c r="E16" s="110">
        <f t="shared" si="1"/>
        <v>358040</v>
      </c>
      <c r="F16" s="110">
        <f t="shared" si="1"/>
        <v>4000</v>
      </c>
      <c r="G16" s="110">
        <f t="shared" si="1"/>
        <v>0</v>
      </c>
      <c r="H16" s="110">
        <f t="shared" si="1"/>
        <v>0</v>
      </c>
      <c r="I16" s="110">
        <f t="shared" si="1"/>
        <v>362040</v>
      </c>
    </row>
    <row r="17" ht="18" customHeight="1" thickTop="1"/>
    <row r="18" ht="23.25">
      <c r="A18" s="37" t="s">
        <v>95</v>
      </c>
    </row>
    <row r="19" ht="23.25">
      <c r="A19" s="37"/>
    </row>
    <row r="21" spans="1:6" ht="23.25">
      <c r="A21" s="44"/>
      <c r="B21" s="44"/>
      <c r="C21" s="44"/>
      <c r="D21" s="44"/>
      <c r="E21" s="45"/>
      <c r="F21" s="45"/>
    </row>
    <row r="22" spans="1:6" ht="23.25">
      <c r="A22" s="44"/>
      <c r="B22" s="44"/>
      <c r="C22" s="44"/>
      <c r="D22" s="44"/>
      <c r="E22" s="45"/>
      <c r="F22" s="45"/>
    </row>
  </sheetData>
  <sheetProtection/>
  <mergeCells count="4">
    <mergeCell ref="A1:I1"/>
    <mergeCell ref="A2:I2"/>
    <mergeCell ref="A3:I3"/>
    <mergeCell ref="A16:C16"/>
  </mergeCells>
  <printOptions/>
  <pageMargins left="0.31496062992125984" right="0.31496062992125984" top="0.35433070866141736" bottom="0.35433070866141736" header="0.2755905511811024" footer="0.3149606299212598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15.7109375" style="36" customWidth="1"/>
    <col min="2" max="2" width="22.421875" style="36" customWidth="1"/>
    <col min="3" max="3" width="20.140625" style="36" customWidth="1"/>
    <col min="4" max="4" width="16.140625" style="36" customWidth="1"/>
    <col min="5" max="5" width="20.421875" style="36" customWidth="1"/>
    <col min="6" max="6" width="17.8515625" style="36" customWidth="1"/>
    <col min="7" max="7" width="16.28125" style="36" customWidth="1"/>
    <col min="8" max="16384" width="9.00390625" style="36" customWidth="1"/>
  </cols>
  <sheetData>
    <row r="1" spans="1:7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</row>
    <row r="2" spans="1:7" ht="23.25">
      <c r="A2" s="686" t="s">
        <v>140</v>
      </c>
      <c r="B2" s="686"/>
      <c r="C2" s="686"/>
      <c r="D2" s="686"/>
      <c r="E2" s="686"/>
      <c r="F2" s="686"/>
      <c r="G2" s="686"/>
    </row>
    <row r="3" spans="1:7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</row>
    <row r="5" spans="1:7" s="38" customFormat="1" ht="69.75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141</v>
      </c>
      <c r="F5" s="111" t="s">
        <v>142</v>
      </c>
      <c r="G5" s="108" t="s">
        <v>68</v>
      </c>
    </row>
    <row r="6" spans="1:7" ht="23.25" customHeight="1">
      <c r="A6" s="235" t="s">
        <v>96</v>
      </c>
      <c r="B6" s="235" t="s">
        <v>97</v>
      </c>
      <c r="C6" s="236"/>
      <c r="D6" s="237"/>
      <c r="E6" s="237"/>
      <c r="F6" s="237"/>
      <c r="G6" s="237"/>
    </row>
    <row r="7" spans="1:7" ht="23.25" customHeight="1">
      <c r="A7" s="112"/>
      <c r="B7" s="112" t="s">
        <v>98</v>
      </c>
      <c r="C7" s="112" t="s">
        <v>175</v>
      </c>
      <c r="D7" s="212">
        <v>807600</v>
      </c>
      <c r="E7" s="212">
        <v>795240</v>
      </c>
      <c r="F7" s="212"/>
      <c r="G7" s="212">
        <f aca="true" t="shared" si="0" ref="G7:G15">SUM(E7:F7)</f>
        <v>795240</v>
      </c>
    </row>
    <row r="8" spans="1:7" ht="23.25" customHeight="1">
      <c r="A8" s="112" t="s">
        <v>99</v>
      </c>
      <c r="B8" s="112" t="s">
        <v>45</v>
      </c>
      <c r="C8" s="112"/>
      <c r="D8" s="212">
        <v>56000</v>
      </c>
      <c r="E8" s="212">
        <v>6731</v>
      </c>
      <c r="F8" s="212"/>
      <c r="G8" s="212">
        <f t="shared" si="0"/>
        <v>6731</v>
      </c>
    </row>
    <row r="9" spans="1:7" ht="23.25" customHeight="1">
      <c r="A9" s="112"/>
      <c r="B9" s="112" t="s">
        <v>46</v>
      </c>
      <c r="C9" s="112" t="s">
        <v>2686</v>
      </c>
      <c r="D9" s="212">
        <f>470000+19000</f>
        <v>489000</v>
      </c>
      <c r="E9" s="212">
        <v>169616.19</v>
      </c>
      <c r="F9" s="212"/>
      <c r="G9" s="212">
        <f t="shared" si="0"/>
        <v>169616.19</v>
      </c>
    </row>
    <row r="10" spans="1:7" ht="23.25" customHeight="1">
      <c r="A10" s="112"/>
      <c r="B10" s="112" t="s">
        <v>47</v>
      </c>
      <c r="C10" s="112" t="s">
        <v>2687</v>
      </c>
      <c r="D10" s="212">
        <f>100000-19000</f>
        <v>81000</v>
      </c>
      <c r="E10" s="212">
        <v>53980</v>
      </c>
      <c r="F10" s="212"/>
      <c r="G10" s="212">
        <f t="shared" si="0"/>
        <v>53980</v>
      </c>
    </row>
    <row r="11" spans="1:7" ht="23.25" customHeight="1">
      <c r="A11" s="112"/>
      <c r="B11" s="112" t="s">
        <v>100</v>
      </c>
      <c r="C11" s="112"/>
      <c r="D11" s="212"/>
      <c r="E11" s="212"/>
      <c r="F11" s="212"/>
      <c r="G11" s="212">
        <f t="shared" si="0"/>
        <v>0</v>
      </c>
    </row>
    <row r="12" spans="1:7" ht="23.25" customHeight="1">
      <c r="A12" s="112" t="s">
        <v>102</v>
      </c>
      <c r="B12" s="112" t="s">
        <v>101</v>
      </c>
      <c r="C12" s="112"/>
      <c r="D12" s="212">
        <v>8000</v>
      </c>
      <c r="E12" s="212">
        <v>8000</v>
      </c>
      <c r="F12" s="212"/>
      <c r="G12" s="212">
        <f t="shared" si="0"/>
        <v>8000</v>
      </c>
    </row>
    <row r="13" spans="1:7" ht="23.25" customHeight="1">
      <c r="A13" s="112"/>
      <c r="B13" s="112" t="s">
        <v>50</v>
      </c>
      <c r="C13" s="112"/>
      <c r="D13" s="212">
        <v>5041800</v>
      </c>
      <c r="E13" s="212"/>
      <c r="F13" s="212">
        <f>2475500+1952000</f>
        <v>4427500</v>
      </c>
      <c r="G13" s="212">
        <f>SUM(E13:F13)</f>
        <v>4427500</v>
      </c>
    </row>
    <row r="14" spans="1:7" ht="23.25" customHeight="1">
      <c r="A14" s="112" t="s">
        <v>103</v>
      </c>
      <c r="B14" s="112" t="s">
        <v>48</v>
      </c>
      <c r="C14" s="112"/>
      <c r="D14" s="212"/>
      <c r="E14" s="212"/>
      <c r="F14" s="212"/>
      <c r="G14" s="212">
        <f t="shared" si="0"/>
        <v>0</v>
      </c>
    </row>
    <row r="15" spans="1:7" ht="23.25" customHeight="1">
      <c r="A15" s="112" t="s">
        <v>104</v>
      </c>
      <c r="B15" s="112" t="s">
        <v>28</v>
      </c>
      <c r="C15" s="112"/>
      <c r="D15" s="212"/>
      <c r="E15" s="212"/>
      <c r="F15" s="212"/>
      <c r="G15" s="238">
        <f t="shared" si="0"/>
        <v>0</v>
      </c>
    </row>
    <row r="16" spans="1:7" ht="25.5" customHeight="1" thickBot="1">
      <c r="A16" s="688" t="s">
        <v>68</v>
      </c>
      <c r="B16" s="688"/>
      <c r="C16" s="688"/>
      <c r="D16" s="239">
        <f>SUM(D6:D15)</f>
        <v>6483400</v>
      </c>
      <c r="E16" s="239">
        <f>SUM(E6:E15)</f>
        <v>1033567.19</v>
      </c>
      <c r="F16" s="239">
        <f>SUM(F6:F15)</f>
        <v>4427500</v>
      </c>
      <c r="G16" s="239">
        <f>SUM(G6:G15)</f>
        <v>5461067.1899999995</v>
      </c>
    </row>
    <row r="17" ht="24" thickTop="1"/>
    <row r="18" ht="23.25">
      <c r="A18" s="37" t="s">
        <v>95</v>
      </c>
    </row>
    <row r="20" spans="1:6" ht="23.25">
      <c r="A20" s="44"/>
      <c r="B20" s="44"/>
      <c r="C20" s="44"/>
      <c r="D20" s="44"/>
      <c r="E20" s="45"/>
      <c r="F20" s="45"/>
    </row>
    <row r="21" spans="1:6" ht="23.25">
      <c r="A21" s="44"/>
      <c r="B21" s="44"/>
      <c r="C21" s="44"/>
      <c r="D21" s="44"/>
      <c r="E21" s="45"/>
      <c r="F21" s="45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3.7109375" style="36" customWidth="1"/>
    <col min="2" max="2" width="20.421875" style="36" customWidth="1"/>
    <col min="3" max="3" width="26.140625" style="36" customWidth="1"/>
    <col min="4" max="4" width="20.421875" style="36" customWidth="1"/>
    <col min="5" max="5" width="19.421875" style="36" customWidth="1"/>
    <col min="6" max="6" width="15.7109375" style="36" customWidth="1"/>
    <col min="7" max="7" width="16.00390625" style="36" customWidth="1"/>
    <col min="8" max="16384" width="9.00390625" style="36" customWidth="1"/>
  </cols>
  <sheetData>
    <row r="1" spans="1:7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</row>
    <row r="2" spans="1:7" ht="23.25">
      <c r="A2" s="686" t="s">
        <v>143</v>
      </c>
      <c r="B2" s="686"/>
      <c r="C2" s="686"/>
      <c r="D2" s="686"/>
      <c r="E2" s="686"/>
      <c r="F2" s="686"/>
      <c r="G2" s="686"/>
    </row>
    <row r="3" spans="1:7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</row>
    <row r="4" ht="14.25" customHeight="1"/>
    <row r="5" spans="1:7" s="38" customFormat="1" ht="46.5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144</v>
      </c>
      <c r="F5" s="111" t="s">
        <v>145</v>
      </c>
      <c r="G5" s="108" t="s">
        <v>68</v>
      </c>
    </row>
    <row r="6" spans="1:7" ht="23.25">
      <c r="A6" s="50" t="s">
        <v>96</v>
      </c>
      <c r="B6" s="50" t="s">
        <v>97</v>
      </c>
      <c r="C6" s="278"/>
      <c r="D6" s="193"/>
      <c r="E6" s="193"/>
      <c r="F6" s="193"/>
      <c r="G6" s="193"/>
    </row>
    <row r="7" spans="1:7" ht="23.25">
      <c r="A7" s="52"/>
      <c r="B7" s="52" t="s">
        <v>98</v>
      </c>
      <c r="C7" s="610" t="s">
        <v>354</v>
      </c>
      <c r="D7" s="53">
        <f>1474380+4115-200000</f>
        <v>1278495</v>
      </c>
      <c r="E7" s="53">
        <v>1180726</v>
      </c>
      <c r="F7" s="53"/>
      <c r="G7" s="53">
        <f>SUM(E7:F7)</f>
        <v>1180726</v>
      </c>
    </row>
    <row r="8" spans="1:7" ht="23.25">
      <c r="A8" s="52" t="s">
        <v>99</v>
      </c>
      <c r="B8" s="112" t="s">
        <v>45</v>
      </c>
      <c r="C8" s="610"/>
      <c r="D8" s="53">
        <v>47000</v>
      </c>
      <c r="E8" s="53">
        <v>41500</v>
      </c>
      <c r="F8" s="53"/>
      <c r="G8" s="53">
        <f aca="true" t="shared" si="0" ref="G8:G15">SUM(E8:F8)</f>
        <v>41500</v>
      </c>
    </row>
    <row r="9" spans="1:7" ht="23.25">
      <c r="A9" s="52"/>
      <c r="B9" s="112" t="s">
        <v>46</v>
      </c>
      <c r="C9" s="610" t="s">
        <v>2688</v>
      </c>
      <c r="D9" s="53">
        <f>425000+35000</f>
        <v>460000</v>
      </c>
      <c r="E9" s="53">
        <v>421750</v>
      </c>
      <c r="F9" s="53"/>
      <c r="G9" s="53">
        <f t="shared" si="0"/>
        <v>421750</v>
      </c>
    </row>
    <row r="10" spans="1:7" ht="23.25">
      <c r="A10" s="52"/>
      <c r="B10" s="112" t="s">
        <v>47</v>
      </c>
      <c r="C10" s="610" t="s">
        <v>2689</v>
      </c>
      <c r="D10" s="53">
        <f>125000-39115</f>
        <v>85885</v>
      </c>
      <c r="E10" s="53">
        <v>64568.49</v>
      </c>
      <c r="F10" s="53"/>
      <c r="G10" s="53">
        <f t="shared" si="0"/>
        <v>64568.49</v>
      </c>
    </row>
    <row r="11" spans="1:7" ht="23.25">
      <c r="A11" s="52"/>
      <c r="B11" s="112" t="s">
        <v>100</v>
      </c>
      <c r="C11" s="275"/>
      <c r="D11" s="53">
        <v>1000000</v>
      </c>
      <c r="E11" s="53">
        <v>741440.27</v>
      </c>
      <c r="F11" s="53"/>
      <c r="G11" s="53">
        <f t="shared" si="0"/>
        <v>741440.27</v>
      </c>
    </row>
    <row r="12" spans="1:7" ht="23.25">
      <c r="A12" s="52" t="s">
        <v>102</v>
      </c>
      <c r="B12" s="112" t="s">
        <v>101</v>
      </c>
      <c r="C12" s="234"/>
      <c r="D12" s="53">
        <v>28500</v>
      </c>
      <c r="E12" s="53">
        <v>27000</v>
      </c>
      <c r="F12" s="53"/>
      <c r="G12" s="53">
        <f t="shared" si="0"/>
        <v>27000</v>
      </c>
    </row>
    <row r="13" spans="1:7" ht="23.25">
      <c r="A13" s="52"/>
      <c r="B13" s="112" t="s">
        <v>50</v>
      </c>
      <c r="C13" s="234"/>
      <c r="D13" s="53"/>
      <c r="E13" s="53"/>
      <c r="F13" s="53"/>
      <c r="G13" s="53">
        <f t="shared" si="0"/>
        <v>0</v>
      </c>
    </row>
    <row r="14" spans="1:7" ht="23.25">
      <c r="A14" s="52" t="s">
        <v>103</v>
      </c>
      <c r="B14" s="112" t="s">
        <v>48</v>
      </c>
      <c r="C14" s="234"/>
      <c r="D14" s="53"/>
      <c r="E14" s="53"/>
      <c r="F14" s="53"/>
      <c r="G14" s="53">
        <v>0</v>
      </c>
    </row>
    <row r="15" spans="1:7" ht="23.25">
      <c r="A15" s="52" t="s">
        <v>104</v>
      </c>
      <c r="B15" s="112" t="s">
        <v>28</v>
      </c>
      <c r="C15" s="275"/>
      <c r="D15" s="53"/>
      <c r="E15" s="53"/>
      <c r="F15" s="53"/>
      <c r="G15" s="53">
        <f t="shared" si="0"/>
        <v>0</v>
      </c>
    </row>
    <row r="16" spans="1:7" ht="24" thickBot="1">
      <c r="A16" s="650" t="s">
        <v>68</v>
      </c>
      <c r="B16" s="650"/>
      <c r="C16" s="650"/>
      <c r="D16" s="110">
        <f>SUM(D6:D15)</f>
        <v>2899880</v>
      </c>
      <c r="E16" s="110">
        <f>SUM(E6:E15)</f>
        <v>2476984.76</v>
      </c>
      <c r="F16" s="110">
        <f>SUM(F6:F15)</f>
        <v>0</v>
      </c>
      <c r="G16" s="110">
        <f>SUM(G6:G15)</f>
        <v>2476984.76</v>
      </c>
    </row>
    <row r="17" ht="12.75" customHeight="1" thickTop="1"/>
    <row r="18" ht="23.25">
      <c r="A18" s="37" t="s">
        <v>95</v>
      </c>
    </row>
    <row r="19" ht="21" customHeight="1"/>
    <row r="20" ht="21" customHeight="1"/>
    <row r="21" spans="1:6" ht="23.25">
      <c r="A21" s="44"/>
      <c r="B21" s="44"/>
      <c r="C21" s="44"/>
      <c r="D21" s="44"/>
      <c r="E21" s="45"/>
      <c r="F21" s="45"/>
    </row>
    <row r="22" spans="1:6" ht="23.25">
      <c r="A22" s="44"/>
      <c r="B22" s="44"/>
      <c r="C22" s="44"/>
      <c r="D22" s="44"/>
      <c r="E22" s="45"/>
      <c r="F22" s="45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8"/>
  <sheetViews>
    <sheetView zoomScaleSheetLayoutView="115" zoomScalePageLayoutView="0" workbookViewId="0" topLeftCell="A10">
      <selection activeCell="K9" sqref="K9"/>
    </sheetView>
  </sheetViews>
  <sheetFormatPr defaultColWidth="9.140625" defaultRowHeight="15"/>
  <cols>
    <col min="1" max="1" width="15.7109375" style="36" customWidth="1"/>
    <col min="2" max="2" width="20.140625" style="36" customWidth="1"/>
    <col min="3" max="4" width="12.57421875" style="36" customWidth="1"/>
    <col min="5" max="5" width="19.421875" style="36" customWidth="1"/>
    <col min="6" max="7" width="16.28125" style="36" customWidth="1"/>
    <col min="8" max="8" width="12.57421875" style="36" customWidth="1"/>
    <col min="9" max="16384" width="9.00390625" style="36" customWidth="1"/>
  </cols>
  <sheetData>
    <row r="1" spans="1:8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  <c r="H1" s="686"/>
    </row>
    <row r="2" spans="1:8" ht="23.25">
      <c r="A2" s="686" t="s">
        <v>146</v>
      </c>
      <c r="B2" s="686"/>
      <c r="C2" s="686"/>
      <c r="D2" s="686"/>
      <c r="E2" s="686"/>
      <c r="F2" s="686"/>
      <c r="G2" s="686"/>
      <c r="H2" s="686"/>
    </row>
    <row r="3" spans="1:8" ht="23.25">
      <c r="A3" s="686" t="str">
        <f>+'ตามแผนงาน 1'!A3:F3</f>
        <v>ตั้งแต่วันที่  1  ตุลาคม 2560  ถึง  30 กันยายน 2561</v>
      </c>
      <c r="B3" s="686"/>
      <c r="C3" s="686"/>
      <c r="D3" s="686"/>
      <c r="E3" s="686"/>
      <c r="F3" s="686"/>
      <c r="G3" s="686"/>
      <c r="H3" s="686"/>
    </row>
    <row r="5" spans="1:8" s="38" customFormat="1" ht="32.25" customHeight="1">
      <c r="A5" s="108" t="s">
        <v>94</v>
      </c>
      <c r="B5" s="108" t="s">
        <v>79</v>
      </c>
      <c r="C5" s="108" t="s">
        <v>76</v>
      </c>
      <c r="D5" s="102" t="s">
        <v>29</v>
      </c>
      <c r="E5" s="113" t="s">
        <v>147</v>
      </c>
      <c r="F5" s="111" t="s">
        <v>148</v>
      </c>
      <c r="G5" s="111" t="s">
        <v>149</v>
      </c>
      <c r="H5" s="108" t="s">
        <v>68</v>
      </c>
    </row>
    <row r="6" spans="1:8" ht="23.25">
      <c r="A6" s="50" t="s">
        <v>96</v>
      </c>
      <c r="B6" s="50" t="s">
        <v>97</v>
      </c>
      <c r="C6" s="194"/>
      <c r="D6" s="193"/>
      <c r="E6" s="193"/>
      <c r="F6" s="193"/>
      <c r="G6" s="193"/>
      <c r="H6" s="193"/>
    </row>
    <row r="7" spans="1:8" ht="23.25">
      <c r="A7" s="52"/>
      <c r="B7" s="52" t="s">
        <v>98</v>
      </c>
      <c r="C7" s="52"/>
      <c r="D7" s="53"/>
      <c r="E7" s="53"/>
      <c r="F7" s="53"/>
      <c r="G7" s="53"/>
      <c r="H7" s="53">
        <f aca="true" t="shared" si="0" ref="H7:H15">SUM(E7:G7)</f>
        <v>0</v>
      </c>
    </row>
    <row r="8" spans="1:8" ht="23.25">
      <c r="A8" s="52" t="s">
        <v>99</v>
      </c>
      <c r="B8" s="112" t="s">
        <v>45</v>
      </c>
      <c r="C8" s="52"/>
      <c r="D8" s="53"/>
      <c r="E8" s="53"/>
      <c r="F8" s="53"/>
      <c r="G8" s="53"/>
      <c r="H8" s="53">
        <f t="shared" si="0"/>
        <v>0</v>
      </c>
    </row>
    <row r="9" spans="1:8" ht="23.25">
      <c r="A9" s="52"/>
      <c r="B9" s="112" t="s">
        <v>46</v>
      </c>
      <c r="C9" s="52"/>
      <c r="D9" s="53"/>
      <c r="E9" s="53"/>
      <c r="F9" s="53"/>
      <c r="G9" s="53"/>
      <c r="H9" s="53">
        <f t="shared" si="0"/>
        <v>0</v>
      </c>
    </row>
    <row r="10" spans="1:8" ht="23.25">
      <c r="A10" s="52"/>
      <c r="B10" s="112" t="s">
        <v>47</v>
      </c>
      <c r="C10" s="52"/>
      <c r="D10" s="53"/>
      <c r="E10" s="53"/>
      <c r="F10" s="53"/>
      <c r="G10" s="53"/>
      <c r="H10" s="53">
        <f t="shared" si="0"/>
        <v>0</v>
      </c>
    </row>
    <row r="11" spans="1:8" ht="23.25">
      <c r="A11" s="52"/>
      <c r="B11" s="112" t="s">
        <v>100</v>
      </c>
      <c r="C11" s="52"/>
      <c r="D11" s="53"/>
      <c r="E11" s="53"/>
      <c r="F11" s="53"/>
      <c r="G11" s="53"/>
      <c r="H11" s="53">
        <f t="shared" si="0"/>
        <v>0</v>
      </c>
    </row>
    <row r="12" spans="1:8" ht="23.25">
      <c r="A12" s="52" t="s">
        <v>102</v>
      </c>
      <c r="B12" s="112" t="s">
        <v>101</v>
      </c>
      <c r="C12" s="112"/>
      <c r="D12" s="53"/>
      <c r="E12" s="53"/>
      <c r="F12" s="53"/>
      <c r="G12" s="53"/>
      <c r="H12" s="53">
        <f t="shared" si="0"/>
        <v>0</v>
      </c>
    </row>
    <row r="13" spans="1:8" ht="23.25">
      <c r="A13" s="52"/>
      <c r="B13" s="112" t="s">
        <v>50</v>
      </c>
      <c r="C13" s="112"/>
      <c r="D13" s="53"/>
      <c r="E13" s="53"/>
      <c r="F13" s="53"/>
      <c r="G13" s="53"/>
      <c r="H13" s="53">
        <f t="shared" si="0"/>
        <v>0</v>
      </c>
    </row>
    <row r="14" spans="1:8" ht="23.25">
      <c r="A14" s="52" t="s">
        <v>103</v>
      </c>
      <c r="B14" s="112" t="s">
        <v>48</v>
      </c>
      <c r="C14" s="112"/>
      <c r="D14" s="53"/>
      <c r="E14" s="53"/>
      <c r="F14" s="53"/>
      <c r="G14" s="53"/>
      <c r="H14" s="53">
        <f t="shared" si="0"/>
        <v>0</v>
      </c>
    </row>
    <row r="15" spans="1:8" ht="23.25">
      <c r="A15" s="52" t="s">
        <v>104</v>
      </c>
      <c r="B15" s="112" t="s">
        <v>28</v>
      </c>
      <c r="C15" s="112"/>
      <c r="D15" s="53"/>
      <c r="E15" s="53"/>
      <c r="F15" s="53"/>
      <c r="G15" s="53"/>
      <c r="H15" s="109">
        <f t="shared" si="0"/>
        <v>0</v>
      </c>
    </row>
    <row r="16" spans="1:8" ht="24" thickBot="1">
      <c r="A16" s="650" t="s">
        <v>68</v>
      </c>
      <c r="B16" s="650"/>
      <c r="C16" s="650"/>
      <c r="D16" s="110">
        <f>SUM(D6:D15)</f>
        <v>0</v>
      </c>
      <c r="E16" s="110">
        <f>SUM(E6:E15)</f>
        <v>0</v>
      </c>
      <c r="F16" s="110">
        <f>SUM(F6:F15)</f>
        <v>0</v>
      </c>
      <c r="G16" s="110">
        <f>SUM(G6:G15)</f>
        <v>0</v>
      </c>
      <c r="H16" s="110">
        <f>SUM(H6:H15)</f>
        <v>0</v>
      </c>
    </row>
    <row r="17" ht="24" thickTop="1"/>
    <row r="18" ht="23.25">
      <c r="A18" s="37" t="s">
        <v>95</v>
      </c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SheetLayoutView="85" zoomScalePageLayoutView="0" workbookViewId="0" topLeftCell="B1">
      <pane ySplit="6" topLeftCell="A19" activePane="bottomLeft" state="frozen"/>
      <selection pane="topLeft" activeCell="B1" sqref="B1"/>
      <selection pane="bottomLeft" activeCell="A24" sqref="A24:P24"/>
    </sheetView>
  </sheetViews>
  <sheetFormatPr defaultColWidth="9.140625" defaultRowHeight="15"/>
  <cols>
    <col min="1" max="1" width="14.140625" style="116" customWidth="1"/>
    <col min="2" max="2" width="20.8515625" style="116" customWidth="1"/>
    <col min="3" max="3" width="12.57421875" style="116" customWidth="1"/>
    <col min="4" max="6" width="12.421875" style="116" customWidth="1"/>
    <col min="7" max="7" width="12.28125" style="116" customWidth="1"/>
    <col min="8" max="9" width="9.57421875" style="116" customWidth="1"/>
    <col min="10" max="13" width="12.421875" style="116" customWidth="1"/>
    <col min="14" max="14" width="9.57421875" style="116" customWidth="1"/>
    <col min="15" max="15" width="12.421875" style="116" customWidth="1"/>
    <col min="16" max="16" width="13.57421875" style="116" customWidth="1"/>
    <col min="17" max="16384" width="9.00390625" style="116" customWidth="1"/>
  </cols>
  <sheetData>
    <row r="1" spans="1:16" ht="26.25">
      <c r="A1" s="687" t="str">
        <f>+งบแสดงฐานะการเงิน!A1</f>
        <v>องค์การบริหารส่วนตำบลหินโคน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</row>
    <row r="2" spans="1:16" ht="26.25">
      <c r="A2" s="687" t="s">
        <v>150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</row>
    <row r="3" spans="1:16" ht="26.25">
      <c r="A3" s="687" t="str">
        <f>+'ตามแผนงาน 1'!A3:F3</f>
        <v>ตั้งแต่วันที่  1  ตุลาคม 2560  ถึง  30 กันยายน 2561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</row>
    <row r="5" spans="1:16" ht="26.25">
      <c r="A5" s="657" t="s">
        <v>94</v>
      </c>
      <c r="B5" s="657" t="s">
        <v>79</v>
      </c>
      <c r="C5" s="657" t="s">
        <v>76</v>
      </c>
      <c r="D5" s="657" t="s">
        <v>77</v>
      </c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</row>
    <row r="6" spans="1:16" s="120" customFormat="1" ht="131.25">
      <c r="A6" s="657"/>
      <c r="B6" s="657"/>
      <c r="C6" s="657"/>
      <c r="D6" s="224" t="s">
        <v>151</v>
      </c>
      <c r="E6" s="224" t="s">
        <v>152</v>
      </c>
      <c r="F6" s="240" t="s">
        <v>153</v>
      </c>
      <c r="G6" s="224" t="s">
        <v>174</v>
      </c>
      <c r="H6" s="113" t="s">
        <v>154</v>
      </c>
      <c r="I6" s="113" t="s">
        <v>155</v>
      </c>
      <c r="J6" s="224" t="s">
        <v>156</v>
      </c>
      <c r="K6" s="224" t="s">
        <v>157</v>
      </c>
      <c r="L6" s="224" t="s">
        <v>158</v>
      </c>
      <c r="M6" s="224" t="s">
        <v>159</v>
      </c>
      <c r="N6" s="113" t="s">
        <v>160</v>
      </c>
      <c r="O6" s="225" t="s">
        <v>49</v>
      </c>
      <c r="P6" s="231" t="s">
        <v>68</v>
      </c>
    </row>
    <row r="7" spans="1:16" s="120" customFormat="1" ht="27.75" customHeight="1">
      <c r="A7" s="241" t="s">
        <v>33</v>
      </c>
      <c r="B7" s="242"/>
      <c r="C7" s="214"/>
      <c r="D7" s="122"/>
      <c r="E7" s="122"/>
      <c r="F7" s="123"/>
      <c r="G7" s="122"/>
      <c r="H7" s="122"/>
      <c r="I7" s="122"/>
      <c r="J7" s="122"/>
      <c r="K7" s="122"/>
      <c r="L7" s="122"/>
      <c r="M7" s="122"/>
      <c r="N7" s="122"/>
      <c r="O7" s="122"/>
      <c r="P7" s="105"/>
    </row>
    <row r="8" spans="1:16" s="120" customFormat="1" ht="30" customHeight="1">
      <c r="A8" s="244" t="s">
        <v>96</v>
      </c>
      <c r="B8" s="612" t="s">
        <v>276</v>
      </c>
      <c r="C8" s="276" t="s">
        <v>355</v>
      </c>
      <c r="D8" s="124">
        <v>3188640</v>
      </c>
      <c r="E8" s="189"/>
      <c r="F8" s="190"/>
      <c r="G8" s="189"/>
      <c r="H8" s="189"/>
      <c r="I8" s="189"/>
      <c r="J8" s="189"/>
      <c r="K8" s="189"/>
      <c r="L8" s="189"/>
      <c r="M8" s="189"/>
      <c r="N8" s="189"/>
      <c r="O8" s="189"/>
      <c r="P8" s="105">
        <f aca="true" t="shared" si="0" ref="P8:P18">SUM(D8:O8)</f>
        <v>3188640</v>
      </c>
    </row>
    <row r="9" spans="1:16" ht="30" customHeight="1">
      <c r="A9" s="245"/>
      <c r="B9" s="613" t="s">
        <v>277</v>
      </c>
      <c r="C9" s="276" t="s">
        <v>355</v>
      </c>
      <c r="D9" s="124">
        <f>+'ตามแผนงาน 2'!H7</f>
        <v>4595566</v>
      </c>
      <c r="E9" s="124">
        <f>+'ตามแผนงาน 3'!H7</f>
        <v>228060</v>
      </c>
      <c r="F9" s="125">
        <f>+'ตามแผนงาน 4'!I7</f>
        <v>1748460</v>
      </c>
      <c r="G9" s="124">
        <f>+'ตามแผนงาน 5'!I7</f>
        <v>159420</v>
      </c>
      <c r="H9" s="124"/>
      <c r="I9" s="124"/>
      <c r="J9" s="124">
        <f>+'ตามแผนงาน 8'!G7</f>
        <v>976440</v>
      </c>
      <c r="K9" s="124">
        <f>+'ตามแผนงาน 9'!I7</f>
        <v>274200</v>
      </c>
      <c r="L9" s="124">
        <f>+'ตามแผนงาน 10'!G7</f>
        <v>795240</v>
      </c>
      <c r="M9" s="124">
        <f>+'ตามแผนงาน 11'!G7</f>
        <v>1180726</v>
      </c>
      <c r="N9" s="124"/>
      <c r="O9" s="191"/>
      <c r="P9" s="105">
        <f t="shared" si="0"/>
        <v>9958112</v>
      </c>
    </row>
    <row r="10" spans="1:16" ht="30" customHeight="1">
      <c r="A10" s="245" t="s">
        <v>278</v>
      </c>
      <c r="B10" s="613" t="s">
        <v>45</v>
      </c>
      <c r="C10" s="276" t="s">
        <v>355</v>
      </c>
      <c r="D10" s="124">
        <f>+'ตามแผนงาน 2'!H8</f>
        <v>845907</v>
      </c>
      <c r="E10" s="124">
        <f>+'ตามแผนงาน 3'!H8</f>
        <v>71400</v>
      </c>
      <c r="F10" s="125">
        <f>+'ตามแผนงาน 4'!I8</f>
        <v>1900</v>
      </c>
      <c r="G10" s="124">
        <f>+'ตามแผนงาน 5'!I8</f>
        <v>0</v>
      </c>
      <c r="H10" s="124"/>
      <c r="I10" s="124"/>
      <c r="J10" s="124">
        <f>+'ตามแผนงาน 8'!G8</f>
        <v>0</v>
      </c>
      <c r="K10" s="124">
        <f>+'ตามแผนงาน 9'!I8</f>
        <v>33000</v>
      </c>
      <c r="L10" s="124">
        <f>+'ตามแผนงาน 10'!G8</f>
        <v>6731</v>
      </c>
      <c r="M10" s="124">
        <f>+'ตามแผนงาน 11'!G8</f>
        <v>41500</v>
      </c>
      <c r="N10" s="124"/>
      <c r="O10" s="191"/>
      <c r="P10" s="105">
        <f t="shared" si="0"/>
        <v>1000438</v>
      </c>
    </row>
    <row r="11" spans="1:16" ht="30" customHeight="1">
      <c r="A11" s="245"/>
      <c r="B11" s="613" t="s">
        <v>46</v>
      </c>
      <c r="C11" s="276" t="s">
        <v>355</v>
      </c>
      <c r="D11" s="124">
        <v>479454.95</v>
      </c>
      <c r="E11" s="124">
        <f>+'ตามแผนงาน 3'!H9</f>
        <v>54874</v>
      </c>
      <c r="F11" s="125">
        <v>1039429</v>
      </c>
      <c r="G11" s="124">
        <v>22480</v>
      </c>
      <c r="H11" s="124"/>
      <c r="I11" s="124"/>
      <c r="J11" s="124">
        <v>150458</v>
      </c>
      <c r="K11" s="124">
        <v>130638</v>
      </c>
      <c r="L11" s="124">
        <v>203610.19</v>
      </c>
      <c r="M11" s="124">
        <f>+'ตามแผนงาน 11'!G9</f>
        <v>421750</v>
      </c>
      <c r="N11" s="124"/>
      <c r="O11" s="191"/>
      <c r="P11" s="105">
        <f t="shared" si="0"/>
        <v>2502694.1399999997</v>
      </c>
    </row>
    <row r="12" spans="1:16" ht="30" customHeight="1">
      <c r="A12" s="245"/>
      <c r="B12" s="613" t="s">
        <v>47</v>
      </c>
      <c r="C12" s="276" t="s">
        <v>355</v>
      </c>
      <c r="D12" s="124">
        <v>267524.51</v>
      </c>
      <c r="E12" s="124">
        <f>+'ตามแผนงาน 3'!H10</f>
        <v>19200</v>
      </c>
      <c r="F12" s="125">
        <v>1092917.2</v>
      </c>
      <c r="G12" s="124">
        <f>+'ตามแผนงาน 5'!I10</f>
        <v>288188.5</v>
      </c>
      <c r="H12" s="124"/>
      <c r="I12" s="124"/>
      <c r="J12" s="124">
        <f>+'ตามแผนงาน 8'!G10</f>
        <v>68740</v>
      </c>
      <c r="K12" s="124">
        <f>+'ตามแผนงาน 9'!I10</f>
        <v>0</v>
      </c>
      <c r="L12" s="124">
        <v>53980</v>
      </c>
      <c r="M12" s="124">
        <f>+'ตามแผนงาน 11'!G10</f>
        <v>64568.49</v>
      </c>
      <c r="N12" s="124"/>
      <c r="O12" s="191"/>
      <c r="P12" s="105">
        <f t="shared" si="0"/>
        <v>1855118.7</v>
      </c>
    </row>
    <row r="13" spans="1:16" ht="30" customHeight="1">
      <c r="A13" s="245"/>
      <c r="B13" s="613" t="s">
        <v>100</v>
      </c>
      <c r="C13" s="276" t="s">
        <v>355</v>
      </c>
      <c r="D13" s="124">
        <v>220830.93</v>
      </c>
      <c r="E13" s="124">
        <f>+'ตามแผนงาน 3'!H11</f>
        <v>0</v>
      </c>
      <c r="F13" s="125">
        <v>12480.39</v>
      </c>
      <c r="G13" s="124">
        <f>+'ตามแผนงาน 5'!I11</f>
        <v>0</v>
      </c>
      <c r="H13" s="124"/>
      <c r="I13" s="124"/>
      <c r="J13" s="124">
        <f>+'ตามแผนงาน 8'!G11</f>
        <v>0</v>
      </c>
      <c r="K13" s="124">
        <f>+'ตามแผนงาน 9'!I11</f>
        <v>0</v>
      </c>
      <c r="L13" s="124">
        <f>+'ตามแผนงาน 10'!G11</f>
        <v>0</v>
      </c>
      <c r="M13" s="124">
        <f>+'ตามแผนงาน 11'!G11</f>
        <v>741440.27</v>
      </c>
      <c r="N13" s="124"/>
      <c r="O13" s="191"/>
      <c r="P13" s="105">
        <f t="shared" si="0"/>
        <v>974751.5900000001</v>
      </c>
    </row>
    <row r="14" spans="1:16" ht="30" customHeight="1">
      <c r="A14" s="245" t="s">
        <v>102</v>
      </c>
      <c r="B14" s="613" t="s">
        <v>101</v>
      </c>
      <c r="C14" s="276" t="s">
        <v>355</v>
      </c>
      <c r="D14" s="124">
        <v>102206.35</v>
      </c>
      <c r="E14" s="124">
        <f>+'ตามแผนงาน 3'!H12</f>
        <v>0</v>
      </c>
      <c r="F14" s="125">
        <f>+'ตามแผนงาน 4'!I12</f>
        <v>7900</v>
      </c>
      <c r="G14" s="124">
        <f>+'ตามแผนงาน 5'!I12</f>
        <v>16000</v>
      </c>
      <c r="H14" s="124"/>
      <c r="I14" s="124"/>
      <c r="J14" s="124">
        <f>+'ตามแผนงาน 8'!G12</f>
        <v>9400</v>
      </c>
      <c r="K14" s="124">
        <f>+'ตามแผนงาน 9'!I12</f>
        <v>0</v>
      </c>
      <c r="L14" s="124">
        <f>+'ตามแผนงาน 10'!G12</f>
        <v>8000</v>
      </c>
      <c r="M14" s="124">
        <f>+'ตามแผนงาน 11'!G12</f>
        <v>27000</v>
      </c>
      <c r="N14" s="124"/>
      <c r="O14" s="191"/>
      <c r="P14" s="105">
        <f t="shared" si="0"/>
        <v>170506.35</v>
      </c>
    </row>
    <row r="15" spans="1:16" ht="30" customHeight="1">
      <c r="A15" s="245"/>
      <c r="B15" s="613" t="s">
        <v>50</v>
      </c>
      <c r="C15" s="276" t="s">
        <v>355</v>
      </c>
      <c r="D15" s="124">
        <f>+'ตามแผนงาน 2'!H13</f>
        <v>0</v>
      </c>
      <c r="E15" s="124">
        <f>+'ตามแผนงาน 3'!H13</f>
        <v>0</v>
      </c>
      <c r="F15" s="125">
        <f>+'ตามแผนงาน 4'!I13</f>
        <v>0</v>
      </c>
      <c r="G15" s="124">
        <f>+'ตามแผนงาน 5'!I13</f>
        <v>0</v>
      </c>
      <c r="H15" s="124"/>
      <c r="I15" s="124"/>
      <c r="J15" s="124">
        <f>+'ตามแผนงาน 8'!G13</f>
        <v>0</v>
      </c>
      <c r="K15" s="124">
        <f>+'ตามแผนงาน 9'!I13</f>
        <v>0</v>
      </c>
      <c r="L15" s="124">
        <f>+'ตามแผนงาน 10'!G13</f>
        <v>4427500</v>
      </c>
      <c r="M15" s="124">
        <f>+'ตามแผนงาน 11'!G13</f>
        <v>0</v>
      </c>
      <c r="N15" s="124"/>
      <c r="O15" s="191"/>
      <c r="P15" s="105">
        <f t="shared" si="0"/>
        <v>4427500</v>
      </c>
    </row>
    <row r="16" spans="1:16" ht="30" customHeight="1">
      <c r="A16" s="245" t="s">
        <v>103</v>
      </c>
      <c r="B16" s="613" t="s">
        <v>48</v>
      </c>
      <c r="C16" s="276" t="s">
        <v>355</v>
      </c>
      <c r="D16" s="124">
        <f>+'ตามแผนงาน 2'!H14</f>
        <v>15000</v>
      </c>
      <c r="E16" s="124">
        <f>+'ตามแผนงาน 3'!H14</f>
        <v>0</v>
      </c>
      <c r="F16" s="125">
        <f>+'ตามแผนงาน 4'!I14</f>
        <v>0</v>
      </c>
      <c r="G16" s="124">
        <f>+'ตามแผนงาน 5'!I14</f>
        <v>0</v>
      </c>
      <c r="H16" s="124"/>
      <c r="I16" s="124"/>
      <c r="J16" s="124">
        <f>+'ตามแผนงาน 8'!G14</f>
        <v>0</v>
      </c>
      <c r="K16" s="124">
        <f>+'ตามแผนงาน 9'!I14</f>
        <v>0</v>
      </c>
      <c r="L16" s="124">
        <f>+'ตามแผนงาน 10'!G14</f>
        <v>0</v>
      </c>
      <c r="M16" s="124">
        <f>+'ตามแผนงาน 11'!G14</f>
        <v>0</v>
      </c>
      <c r="N16" s="124"/>
      <c r="O16" s="191"/>
      <c r="P16" s="105">
        <f t="shared" si="0"/>
        <v>15000</v>
      </c>
    </row>
    <row r="17" spans="1:16" ht="30" customHeight="1">
      <c r="A17" s="245" t="s">
        <v>104</v>
      </c>
      <c r="B17" s="613" t="s">
        <v>28</v>
      </c>
      <c r="C17" s="276" t="s">
        <v>355</v>
      </c>
      <c r="D17" s="124">
        <f>+'ตามแผนงาน 2'!H15</f>
        <v>10000</v>
      </c>
      <c r="E17" s="124">
        <f>+'ตามแผนงาน 3'!H15</f>
        <v>0</v>
      </c>
      <c r="F17" s="125">
        <v>1851120</v>
      </c>
      <c r="G17" s="124">
        <f>+'ตามแผนงาน 5'!I15</f>
        <v>0</v>
      </c>
      <c r="H17" s="124"/>
      <c r="I17" s="124"/>
      <c r="J17" s="124">
        <f>+'ตามแผนงาน 8'!G15</f>
        <v>10000</v>
      </c>
      <c r="K17" s="124">
        <f>+'ตามแผนงาน 9'!I15</f>
        <v>28000</v>
      </c>
      <c r="L17" s="124">
        <f>+'ตามแผนงาน 10'!G15</f>
        <v>0</v>
      </c>
      <c r="M17" s="124">
        <f>+'ตามแผนงาน 11'!G15</f>
        <v>0</v>
      </c>
      <c r="N17" s="124"/>
      <c r="O17" s="191"/>
      <c r="P17" s="105">
        <f t="shared" si="0"/>
        <v>1899120</v>
      </c>
    </row>
    <row r="18" spans="1:16" ht="30" customHeight="1">
      <c r="A18" s="245" t="s">
        <v>49</v>
      </c>
      <c r="B18" s="613" t="s">
        <v>49</v>
      </c>
      <c r="C18" s="276" t="s">
        <v>355</v>
      </c>
      <c r="D18" s="189"/>
      <c r="E18" s="189"/>
      <c r="F18" s="190"/>
      <c r="G18" s="189"/>
      <c r="H18" s="189"/>
      <c r="I18" s="189"/>
      <c r="J18" s="189"/>
      <c r="K18" s="189"/>
      <c r="L18" s="189"/>
      <c r="M18" s="189"/>
      <c r="N18" s="189"/>
      <c r="O18" s="105">
        <f>+'ตามแผนงาน 1'!F7</f>
        <v>16202014</v>
      </c>
      <c r="P18" s="105">
        <f t="shared" si="0"/>
        <v>16202014</v>
      </c>
    </row>
    <row r="19" spans="1:16" ht="30" customHeight="1">
      <c r="A19" s="243"/>
      <c r="B19" s="280"/>
      <c r="C19" s="214"/>
      <c r="D19" s="126"/>
      <c r="E19" s="126"/>
      <c r="F19" s="126"/>
      <c r="G19" s="126"/>
      <c r="H19" s="126"/>
      <c r="I19" s="126"/>
      <c r="J19" s="126"/>
      <c r="K19" s="126"/>
      <c r="L19" s="126"/>
      <c r="M19" s="105"/>
      <c r="N19" s="105"/>
      <c r="O19" s="105"/>
      <c r="P19" s="105"/>
    </row>
    <row r="20" spans="1:16" ht="30" customHeight="1" thickBot="1">
      <c r="A20" s="685" t="s">
        <v>68</v>
      </c>
      <c r="B20" s="685"/>
      <c r="C20" s="685"/>
      <c r="D20" s="110">
        <f>SUM(D8:D19)</f>
        <v>9725129.739999998</v>
      </c>
      <c r="E20" s="110">
        <f aca="true" t="shared" si="1" ref="E20:M20">SUM(E9:E19)</f>
        <v>373534</v>
      </c>
      <c r="F20" s="110">
        <f t="shared" si="1"/>
        <v>5754206.59</v>
      </c>
      <c r="G20" s="110">
        <f t="shared" si="1"/>
        <v>486088.5</v>
      </c>
      <c r="H20" s="110"/>
      <c r="I20" s="110"/>
      <c r="J20" s="110">
        <f t="shared" si="1"/>
        <v>1215038</v>
      </c>
      <c r="K20" s="110">
        <f t="shared" si="1"/>
        <v>465838</v>
      </c>
      <c r="L20" s="110">
        <f t="shared" si="1"/>
        <v>5495061.1899999995</v>
      </c>
      <c r="M20" s="110">
        <f t="shared" si="1"/>
        <v>2476984.76</v>
      </c>
      <c r="N20" s="110"/>
      <c r="O20" s="110">
        <f>SUM(O7:O19)</f>
        <v>16202014</v>
      </c>
      <c r="P20" s="110">
        <f>SUM(P8:P19)</f>
        <v>42193894.78</v>
      </c>
    </row>
    <row r="21" ht="30" customHeight="1" thickTop="1"/>
    <row r="22" ht="30" customHeight="1">
      <c r="A22" s="127" t="s">
        <v>95</v>
      </c>
    </row>
    <row r="23" ht="30" customHeight="1"/>
    <row r="24" spans="1:16" s="36" customFormat="1" ht="23.25">
      <c r="A24" s="689"/>
      <c r="B24" s="689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</row>
  </sheetData>
  <sheetProtection/>
  <mergeCells count="9">
    <mergeCell ref="C5:C6"/>
    <mergeCell ref="D5:P5"/>
    <mergeCell ref="A24:P24"/>
    <mergeCell ref="A1:P1"/>
    <mergeCell ref="A2:P2"/>
    <mergeCell ref="A3:P3"/>
    <mergeCell ref="A20:C20"/>
    <mergeCell ref="A5:A6"/>
    <mergeCell ref="B5:B6"/>
  </mergeCells>
  <printOptions/>
  <pageMargins left="0" right="0" top="0.15748031496062992" bottom="0" header="0.31496062992125984" footer="0.31496062992125984"/>
  <pageSetup horizontalDpi="600" verticalDpi="6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5" zoomScaleNormal="70" zoomScaleSheetLayoutView="85" zoomScalePageLayoutView="0" workbookViewId="0" topLeftCell="A7">
      <selection activeCell="A21" sqref="A21:O21"/>
    </sheetView>
  </sheetViews>
  <sheetFormatPr defaultColWidth="9.140625" defaultRowHeight="15"/>
  <cols>
    <col min="1" max="1" width="12.421875" style="116" customWidth="1"/>
    <col min="2" max="2" width="19.140625" style="116" customWidth="1"/>
    <col min="3" max="7" width="10.421875" style="116" customWidth="1"/>
    <col min="8" max="8" width="12.421875" style="116" customWidth="1"/>
    <col min="9" max="9" width="11.00390625" style="116" customWidth="1"/>
    <col min="10" max="13" width="11.28125" style="116" customWidth="1"/>
    <col min="14" max="14" width="11.57421875" style="116" customWidth="1"/>
    <col min="15" max="15" width="12.57421875" style="116" customWidth="1"/>
    <col min="16" max="16384" width="9.00390625" style="116" customWidth="1"/>
  </cols>
  <sheetData>
    <row r="1" spans="1:15" ht="26.25">
      <c r="A1" s="687" t="str">
        <f>+งบแสดงฐานะการเงิน!A1</f>
        <v>องค์การบริหารส่วนตำบลหินโคน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</row>
    <row r="2" spans="1:15" ht="26.25">
      <c r="A2" s="687" t="s">
        <v>162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15" ht="26.25">
      <c r="A3" s="687" t="str">
        <f>+'ตามแผนงาน 1'!A3:F3</f>
        <v>ตั้งแต่วันที่  1  ตุลาคม 2560  ถึง  30 กันยายน 2561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</row>
    <row r="5" spans="1:15" ht="23.25">
      <c r="A5" s="688" t="s">
        <v>94</v>
      </c>
      <c r="B5" s="688" t="s">
        <v>79</v>
      </c>
      <c r="C5" s="688" t="s">
        <v>77</v>
      </c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</row>
    <row r="6" spans="1:15" s="120" customFormat="1" ht="105" customHeight="1">
      <c r="A6" s="688"/>
      <c r="B6" s="688"/>
      <c r="C6" s="113" t="s">
        <v>151</v>
      </c>
      <c r="D6" s="113" t="s">
        <v>152</v>
      </c>
      <c r="E6" s="103" t="s">
        <v>153</v>
      </c>
      <c r="F6" s="113" t="s">
        <v>174</v>
      </c>
      <c r="G6" s="113" t="s">
        <v>154</v>
      </c>
      <c r="H6" s="113" t="s">
        <v>155</v>
      </c>
      <c r="I6" s="113" t="s">
        <v>156</v>
      </c>
      <c r="J6" s="113" t="s">
        <v>157</v>
      </c>
      <c r="K6" s="113" t="s">
        <v>158</v>
      </c>
      <c r="L6" s="113" t="s">
        <v>159</v>
      </c>
      <c r="M6" s="113" t="s">
        <v>160</v>
      </c>
      <c r="N6" s="111" t="s">
        <v>49</v>
      </c>
      <c r="O6" s="210" t="s">
        <v>68</v>
      </c>
    </row>
    <row r="7" spans="1:15" s="120" customFormat="1" ht="26.25">
      <c r="A7" s="246" t="s">
        <v>49</v>
      </c>
      <c r="B7" s="246" t="s">
        <v>49</v>
      </c>
      <c r="C7" s="129"/>
      <c r="D7" s="129"/>
      <c r="E7" s="130"/>
      <c r="F7" s="129"/>
      <c r="G7" s="129"/>
      <c r="H7" s="131"/>
      <c r="I7" s="131"/>
      <c r="J7" s="131"/>
      <c r="K7" s="131"/>
      <c r="L7" s="131"/>
      <c r="M7" s="131"/>
      <c r="N7" s="131"/>
      <c r="O7" s="132"/>
    </row>
    <row r="8" spans="1:15" ht="26.25">
      <c r="A8" s="214" t="s">
        <v>96</v>
      </c>
      <c r="B8" s="214" t="s">
        <v>97</v>
      </c>
      <c r="C8" s="133"/>
      <c r="D8" s="133"/>
      <c r="E8" s="133"/>
      <c r="F8" s="133"/>
      <c r="G8" s="133"/>
      <c r="H8" s="105"/>
      <c r="I8" s="105"/>
      <c r="J8" s="105"/>
      <c r="K8" s="105"/>
      <c r="L8" s="105"/>
      <c r="M8" s="105"/>
      <c r="N8" s="105"/>
      <c r="O8" s="105"/>
    </row>
    <row r="9" spans="1:15" ht="26.25">
      <c r="A9" s="214"/>
      <c r="B9" s="214" t="s">
        <v>98</v>
      </c>
      <c r="C9" s="133"/>
      <c r="D9" s="133"/>
      <c r="E9" s="133"/>
      <c r="F9" s="133"/>
      <c r="G9" s="133"/>
      <c r="H9" s="105"/>
      <c r="I9" s="105"/>
      <c r="J9" s="105"/>
      <c r="K9" s="105"/>
      <c r="L9" s="105"/>
      <c r="M9" s="105"/>
      <c r="N9" s="105"/>
      <c r="O9" s="105"/>
    </row>
    <row r="10" spans="1:15" ht="26.25">
      <c r="A10" s="214" t="s">
        <v>99</v>
      </c>
      <c r="B10" s="215" t="s">
        <v>45</v>
      </c>
      <c r="C10" s="133"/>
      <c r="D10" s="133"/>
      <c r="E10" s="133"/>
      <c r="F10" s="133"/>
      <c r="G10" s="133"/>
      <c r="H10" s="105"/>
      <c r="I10" s="105"/>
      <c r="J10" s="105"/>
      <c r="K10" s="105"/>
      <c r="L10" s="105"/>
      <c r="M10" s="105"/>
      <c r="N10" s="105"/>
      <c r="O10" s="105"/>
    </row>
    <row r="11" spans="1:15" ht="26.25">
      <c r="A11" s="214"/>
      <c r="B11" s="215" t="s">
        <v>46</v>
      </c>
      <c r="C11" s="133"/>
      <c r="D11" s="133"/>
      <c r="E11" s="133"/>
      <c r="F11" s="133"/>
      <c r="G11" s="133"/>
      <c r="H11" s="105"/>
      <c r="I11" s="105"/>
      <c r="J11" s="105"/>
      <c r="K11" s="105"/>
      <c r="L11" s="105"/>
      <c r="M11" s="105"/>
      <c r="N11" s="105"/>
      <c r="O11" s="105"/>
    </row>
    <row r="12" spans="1:15" ht="26.25">
      <c r="A12" s="214"/>
      <c r="B12" s="215" t="s">
        <v>47</v>
      </c>
      <c r="C12" s="133"/>
      <c r="D12" s="133"/>
      <c r="E12" s="133"/>
      <c r="F12" s="133"/>
      <c r="G12" s="133"/>
      <c r="H12" s="105"/>
      <c r="I12" s="105"/>
      <c r="J12" s="105"/>
      <c r="K12" s="105"/>
      <c r="L12" s="105"/>
      <c r="M12" s="105"/>
      <c r="N12" s="105"/>
      <c r="O12" s="105"/>
    </row>
    <row r="13" spans="1:15" ht="26.25">
      <c r="A13" s="214"/>
      <c r="B13" s="215" t="s">
        <v>100</v>
      </c>
      <c r="C13" s="133"/>
      <c r="D13" s="133"/>
      <c r="E13" s="133"/>
      <c r="F13" s="133"/>
      <c r="G13" s="133"/>
      <c r="H13" s="105"/>
      <c r="I13" s="105"/>
      <c r="J13" s="105"/>
      <c r="K13" s="105"/>
      <c r="L13" s="105"/>
      <c r="M13" s="105"/>
      <c r="N13" s="105"/>
      <c r="O13" s="105"/>
    </row>
    <row r="14" spans="1:15" ht="26.25">
      <c r="A14" s="214" t="s">
        <v>102</v>
      </c>
      <c r="B14" s="215" t="s">
        <v>101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05"/>
      <c r="M14" s="105"/>
      <c r="N14" s="105"/>
      <c r="O14" s="105"/>
    </row>
    <row r="15" spans="1:15" ht="26.25">
      <c r="A15" s="214"/>
      <c r="B15" s="215" t="s">
        <v>50</v>
      </c>
      <c r="C15" s="126"/>
      <c r="D15" s="126"/>
      <c r="E15" s="126"/>
      <c r="F15" s="126"/>
      <c r="G15" s="126"/>
      <c r="H15" s="126"/>
      <c r="I15" s="126"/>
      <c r="J15" s="126"/>
      <c r="K15" s="126">
        <v>3963000</v>
      </c>
      <c r="L15" s="105"/>
      <c r="M15" s="105"/>
      <c r="N15" s="105"/>
      <c r="O15" s="105"/>
    </row>
    <row r="16" spans="1:15" ht="26.25">
      <c r="A16" s="214" t="s">
        <v>103</v>
      </c>
      <c r="B16" s="215" t="s">
        <v>48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05"/>
      <c r="M16" s="105"/>
      <c r="N16" s="105"/>
      <c r="O16" s="105"/>
    </row>
    <row r="17" spans="1:15" ht="26.25">
      <c r="A17" s="214" t="s">
        <v>104</v>
      </c>
      <c r="B17" s="215" t="s">
        <v>28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05"/>
      <c r="M17" s="105"/>
      <c r="N17" s="105"/>
      <c r="O17" s="106"/>
    </row>
    <row r="18" spans="1:15" ht="27" thickBot="1">
      <c r="A18" s="685" t="s">
        <v>68</v>
      </c>
      <c r="B18" s="685"/>
      <c r="C18" s="110">
        <f aca="true" t="shared" si="0" ref="C18:M18">SUM(C8:C17)</f>
        <v>0</v>
      </c>
      <c r="D18" s="110">
        <f t="shared" si="0"/>
        <v>0</v>
      </c>
      <c r="E18" s="110">
        <f t="shared" si="0"/>
        <v>0</v>
      </c>
      <c r="F18" s="110">
        <f t="shared" si="0"/>
        <v>0</v>
      </c>
      <c r="G18" s="110">
        <f t="shared" si="0"/>
        <v>0</v>
      </c>
      <c r="H18" s="110">
        <f t="shared" si="0"/>
        <v>0</v>
      </c>
      <c r="I18" s="110">
        <f t="shared" si="0"/>
        <v>0</v>
      </c>
      <c r="J18" s="110">
        <f t="shared" si="0"/>
        <v>0</v>
      </c>
      <c r="K18" s="110">
        <f t="shared" si="0"/>
        <v>3963000</v>
      </c>
      <c r="L18" s="110">
        <f t="shared" si="0"/>
        <v>0</v>
      </c>
      <c r="M18" s="110">
        <f t="shared" si="0"/>
        <v>0</v>
      </c>
      <c r="N18" s="110">
        <f>SUM(N7:N17)</f>
        <v>0</v>
      </c>
      <c r="O18" s="110">
        <f>SUM(O7:O17)</f>
        <v>0</v>
      </c>
    </row>
    <row r="19" ht="22.5" thickTop="1"/>
    <row r="20" spans="1:17" s="36" customFormat="1" ht="27.75" customHeight="1">
      <c r="A20" s="690" t="s">
        <v>2690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06"/>
      <c r="Q20" s="606"/>
    </row>
    <row r="21" spans="1:17" s="36" customFormat="1" ht="31.5">
      <c r="A21" s="691" t="s">
        <v>2691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07"/>
      <c r="Q21" s="607"/>
    </row>
    <row r="22" spans="1:17" ht="31.5">
      <c r="A22" s="692" t="s">
        <v>2696</v>
      </c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07"/>
      <c r="Q22" s="607"/>
    </row>
    <row r="23" spans="1:17" s="36" customFormat="1" ht="27" customHeight="1">
      <c r="A23" s="691" t="s">
        <v>2692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07"/>
      <c r="Q23" s="607"/>
    </row>
    <row r="24" spans="1:16" s="36" customFormat="1" ht="23.25">
      <c r="A24" s="689"/>
      <c r="B24" s="689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</row>
  </sheetData>
  <sheetProtection/>
  <mergeCells count="12">
    <mergeCell ref="A1:O1"/>
    <mergeCell ref="A2:O2"/>
    <mergeCell ref="A3:O3"/>
    <mergeCell ref="A5:A6"/>
    <mergeCell ref="B5:B6"/>
    <mergeCell ref="C5:O5"/>
    <mergeCell ref="A20:O20"/>
    <mergeCell ref="A23:O23"/>
    <mergeCell ref="A21:O21"/>
    <mergeCell ref="A22:O22"/>
    <mergeCell ref="A24:P24"/>
    <mergeCell ref="A18:B1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Normal="85" zoomScaleSheetLayoutView="85" zoomScalePageLayoutView="0" workbookViewId="0" topLeftCell="A10">
      <selection activeCell="A20" sqref="A20:O20"/>
    </sheetView>
  </sheetViews>
  <sheetFormatPr defaultColWidth="9.140625" defaultRowHeight="15"/>
  <cols>
    <col min="1" max="1" width="11.8515625" style="116" customWidth="1"/>
    <col min="2" max="2" width="20.28125" style="116" customWidth="1"/>
    <col min="3" max="12" width="12.57421875" style="116" customWidth="1"/>
    <col min="13" max="13" width="13.00390625" style="116" customWidth="1"/>
    <col min="14" max="14" width="11.57421875" style="116" customWidth="1"/>
    <col min="15" max="15" width="12.57421875" style="116" customWidth="1"/>
    <col min="16" max="16384" width="9.00390625" style="116" customWidth="1"/>
  </cols>
  <sheetData>
    <row r="1" spans="1:15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1:15" ht="29.25">
      <c r="A2" s="652" t="s">
        <v>163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</row>
    <row r="3" spans="1:15" ht="29.25">
      <c r="A3" s="652" t="str">
        <f>+'ตามแผนงาน 1'!A3:F3</f>
        <v>ตั้งแต่วันที่  1  ตุลาคม 2560  ถึง  30 กันยายน 2561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</row>
    <row r="5" spans="1:15" ht="21.75">
      <c r="A5" s="693" t="s">
        <v>94</v>
      </c>
      <c r="B5" s="693" t="s">
        <v>79</v>
      </c>
      <c r="C5" s="693" t="s">
        <v>77</v>
      </c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</row>
    <row r="6" spans="1:15" s="120" customFormat="1" ht="108.75">
      <c r="A6" s="693"/>
      <c r="B6" s="693"/>
      <c r="C6" s="117" t="s">
        <v>151</v>
      </c>
      <c r="D6" s="117" t="s">
        <v>152</v>
      </c>
      <c r="E6" s="118" t="s">
        <v>153</v>
      </c>
      <c r="F6" s="117" t="s">
        <v>161</v>
      </c>
      <c r="G6" s="117" t="s">
        <v>154</v>
      </c>
      <c r="H6" s="117" t="s">
        <v>155</v>
      </c>
      <c r="I6" s="117" t="s">
        <v>156</v>
      </c>
      <c r="J6" s="117" t="s">
        <v>157</v>
      </c>
      <c r="K6" s="117" t="s">
        <v>158</v>
      </c>
      <c r="L6" s="117" t="s">
        <v>159</v>
      </c>
      <c r="M6" s="117" t="s">
        <v>160</v>
      </c>
      <c r="N6" s="119" t="s">
        <v>49</v>
      </c>
      <c r="O6" s="128" t="s">
        <v>68</v>
      </c>
    </row>
    <row r="7" spans="1:15" ht="21.75">
      <c r="A7" s="135" t="s">
        <v>96</v>
      </c>
      <c r="B7" s="135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>
        <f>SUM(C7:N7)</f>
        <v>0</v>
      </c>
    </row>
    <row r="8" spans="1:15" ht="21.75">
      <c r="A8" s="121"/>
      <c r="B8" s="121" t="s">
        <v>98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>
        <f aca="true" t="shared" si="0" ref="O8:O16">SUM(C8:N8)</f>
        <v>0</v>
      </c>
    </row>
    <row r="9" spans="1:15" ht="21.75">
      <c r="A9" s="121" t="s">
        <v>99</v>
      </c>
      <c r="B9" s="134" t="s">
        <v>45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>
        <f t="shared" si="0"/>
        <v>0</v>
      </c>
    </row>
    <row r="10" spans="1:15" ht="21.75">
      <c r="A10" s="121"/>
      <c r="B10" s="134" t="s">
        <v>46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>
        <f t="shared" si="0"/>
        <v>0</v>
      </c>
    </row>
    <row r="11" spans="1:15" ht="21.75">
      <c r="A11" s="121"/>
      <c r="B11" s="134" t="s">
        <v>47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>
        <f t="shared" si="0"/>
        <v>0</v>
      </c>
    </row>
    <row r="12" spans="1:15" ht="21.75">
      <c r="A12" s="121"/>
      <c r="B12" s="134" t="s">
        <v>100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>
        <f t="shared" si="0"/>
        <v>0</v>
      </c>
    </row>
    <row r="13" spans="1:15" ht="21.75">
      <c r="A13" s="121" t="s">
        <v>102</v>
      </c>
      <c r="B13" s="134" t="s">
        <v>101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05"/>
      <c r="M13" s="105"/>
      <c r="N13" s="105"/>
      <c r="O13" s="105">
        <f t="shared" si="0"/>
        <v>0</v>
      </c>
    </row>
    <row r="14" spans="1:15" ht="21.75">
      <c r="A14" s="121"/>
      <c r="B14" s="134" t="s">
        <v>50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05"/>
      <c r="M14" s="105"/>
      <c r="N14" s="105"/>
      <c r="O14" s="105">
        <f t="shared" si="0"/>
        <v>0</v>
      </c>
    </row>
    <row r="15" spans="1:15" ht="21.75">
      <c r="A15" s="121" t="s">
        <v>103</v>
      </c>
      <c r="B15" s="134" t="s">
        <v>48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05"/>
      <c r="M15" s="105"/>
      <c r="N15" s="105"/>
      <c r="O15" s="105">
        <f t="shared" si="0"/>
        <v>0</v>
      </c>
    </row>
    <row r="16" spans="1:15" ht="21.75">
      <c r="A16" s="121" t="s">
        <v>104</v>
      </c>
      <c r="B16" s="134" t="s">
        <v>28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05"/>
      <c r="M16" s="105"/>
      <c r="N16" s="105"/>
      <c r="O16" s="106">
        <f t="shared" si="0"/>
        <v>0</v>
      </c>
    </row>
    <row r="17" spans="1:15" ht="24" thickBot="1">
      <c r="A17" s="694" t="s">
        <v>68</v>
      </c>
      <c r="B17" s="694"/>
      <c r="C17" s="110">
        <f aca="true" t="shared" si="1" ref="C17:O17">SUM(C7:C16)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110">
        <f t="shared" si="1"/>
        <v>0</v>
      </c>
      <c r="J17" s="110">
        <f t="shared" si="1"/>
        <v>0</v>
      </c>
      <c r="K17" s="110">
        <f t="shared" si="1"/>
        <v>0</v>
      </c>
      <c r="L17" s="110">
        <f t="shared" si="1"/>
        <v>0</v>
      </c>
      <c r="M17" s="110">
        <f t="shared" si="1"/>
        <v>0</v>
      </c>
      <c r="N17" s="110">
        <f t="shared" si="1"/>
        <v>0</v>
      </c>
      <c r="O17" s="110">
        <f t="shared" si="1"/>
        <v>0</v>
      </c>
    </row>
    <row r="18" ht="22.5" thickTop="1"/>
    <row r="19" spans="1:15" ht="31.5">
      <c r="A19" s="690" t="s">
        <v>2698</v>
      </c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</row>
    <row r="20" spans="1:15" s="36" customFormat="1" ht="31.5">
      <c r="A20" s="691" t="s">
        <v>2691</v>
      </c>
      <c r="B20" s="691"/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</row>
    <row r="21" spans="1:15" s="36" customFormat="1" ht="31.5">
      <c r="A21" s="691" t="s">
        <v>2697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</row>
    <row r="22" spans="1:15" ht="31.5">
      <c r="A22" s="691" t="s">
        <v>2692</v>
      </c>
      <c r="B22" s="691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</row>
  </sheetData>
  <sheetProtection/>
  <mergeCells count="11">
    <mergeCell ref="A1:O1"/>
    <mergeCell ref="A2:O2"/>
    <mergeCell ref="A3:O3"/>
    <mergeCell ref="A5:A6"/>
    <mergeCell ref="B5:B6"/>
    <mergeCell ref="C5:O5"/>
    <mergeCell ref="A22:O22"/>
    <mergeCell ref="A19:O19"/>
    <mergeCell ref="A20:O20"/>
    <mergeCell ref="A21:O21"/>
    <mergeCell ref="A17:B1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34">
      <selection activeCell="G33" sqref="G33"/>
    </sheetView>
  </sheetViews>
  <sheetFormatPr defaultColWidth="9.140625" defaultRowHeight="15"/>
  <cols>
    <col min="1" max="1" width="34.00390625" style="26" customWidth="1"/>
    <col min="2" max="3" width="14.140625" style="26" customWidth="1"/>
    <col min="4" max="4" width="20.00390625" style="26" customWidth="1"/>
    <col min="5" max="5" width="14.140625" style="26" customWidth="1"/>
    <col min="6" max="6" width="14.140625" style="35" customWidth="1"/>
    <col min="7" max="7" width="12.00390625" style="26" bestFit="1" customWidth="1"/>
    <col min="8" max="16384" width="9.00390625" style="26" customWidth="1"/>
  </cols>
  <sheetData>
    <row r="1" spans="1:6" ht="29.25">
      <c r="A1" s="643" t="str">
        <f>งบแสดงฐานะการเงิน!A1</f>
        <v>องค์การบริหารส่วนตำบลหินโคน</v>
      </c>
      <c r="B1" s="643"/>
      <c r="C1" s="643"/>
      <c r="D1" s="643"/>
      <c r="E1" s="643"/>
      <c r="F1" s="643"/>
    </row>
    <row r="2" spans="1:6" ht="29.25">
      <c r="A2" s="643" t="s">
        <v>25</v>
      </c>
      <c r="B2" s="643"/>
      <c r="C2" s="643"/>
      <c r="D2" s="643"/>
      <c r="E2" s="643"/>
      <c r="F2" s="643"/>
    </row>
    <row r="3" spans="1:6" ht="29.25">
      <c r="A3" s="643" t="s">
        <v>183</v>
      </c>
      <c r="B3" s="643"/>
      <c r="C3" s="643"/>
      <c r="D3" s="643"/>
      <c r="E3" s="643"/>
      <c r="F3" s="643"/>
    </row>
    <row r="4" spans="1:6" ht="26.25">
      <c r="A4" s="574" t="s">
        <v>172</v>
      </c>
      <c r="B4" s="574"/>
      <c r="C4" s="4"/>
      <c r="D4" s="4"/>
      <c r="E4" s="4"/>
      <c r="F4" s="32"/>
    </row>
    <row r="5" spans="1:6" ht="24" customHeight="1">
      <c r="A5" s="644" t="s">
        <v>35</v>
      </c>
      <c r="B5" s="645" t="s">
        <v>37</v>
      </c>
      <c r="C5" s="646"/>
      <c r="D5" s="644" t="s">
        <v>39</v>
      </c>
      <c r="E5" s="644"/>
      <c r="F5" s="644"/>
    </row>
    <row r="6" spans="1:6" ht="23.25" customHeight="1">
      <c r="A6" s="644"/>
      <c r="B6" s="647"/>
      <c r="C6" s="648"/>
      <c r="D6" s="544" t="s">
        <v>64</v>
      </c>
      <c r="E6" s="640" t="s">
        <v>30</v>
      </c>
      <c r="F6" s="641"/>
    </row>
    <row r="7" spans="1:6" ht="23.25" customHeight="1">
      <c r="A7" s="545"/>
      <c r="B7" s="546">
        <v>2561</v>
      </c>
      <c r="C7" s="546">
        <v>2560</v>
      </c>
      <c r="D7" s="547"/>
      <c r="E7" s="544">
        <v>2561</v>
      </c>
      <c r="F7" s="544">
        <v>2560</v>
      </c>
    </row>
    <row r="8" spans="1:6" ht="26.25">
      <c r="A8" s="548" t="s">
        <v>34</v>
      </c>
      <c r="B8" s="549"/>
      <c r="C8" s="549"/>
      <c r="D8" s="548"/>
      <c r="E8" s="548"/>
      <c r="F8" s="550"/>
    </row>
    <row r="9" spans="1:7" ht="26.25">
      <c r="A9" s="551" t="s">
        <v>198</v>
      </c>
      <c r="B9" s="552">
        <v>20000</v>
      </c>
      <c r="C9" s="532">
        <v>20000</v>
      </c>
      <c r="D9" s="553" t="s">
        <v>26</v>
      </c>
      <c r="E9" s="533">
        <f>5966132.35+54000</f>
        <v>6020132.35</v>
      </c>
      <c r="F9" s="533">
        <f>5795626+54000</f>
        <v>5849626</v>
      </c>
      <c r="G9" s="28">
        <f>E9-F9</f>
        <v>170506.34999999963</v>
      </c>
    </row>
    <row r="10" spans="1:7" ht="26.25">
      <c r="A10" s="551" t="s">
        <v>199</v>
      </c>
      <c r="B10" s="552">
        <v>7687036</v>
      </c>
      <c r="C10" s="532">
        <v>7687036</v>
      </c>
      <c r="D10" s="553" t="s">
        <v>52</v>
      </c>
      <c r="E10" s="533">
        <f>7761036-54000</f>
        <v>7707036</v>
      </c>
      <c r="F10" s="533">
        <f>7761036-54000</f>
        <v>7707036</v>
      </c>
      <c r="G10" s="28"/>
    </row>
    <row r="11" spans="1:6" ht="26.25">
      <c r="A11" s="554" t="s">
        <v>197</v>
      </c>
      <c r="B11" s="552"/>
      <c r="C11" s="532"/>
      <c r="D11" s="553" t="s">
        <v>22</v>
      </c>
      <c r="E11" s="533">
        <v>0</v>
      </c>
      <c r="F11" s="533">
        <v>0</v>
      </c>
    </row>
    <row r="12" spans="1:9" ht="26.25">
      <c r="A12" s="551"/>
      <c r="B12" s="552"/>
      <c r="C12" s="532"/>
      <c r="D12" s="553" t="s">
        <v>27</v>
      </c>
      <c r="E12" s="533"/>
      <c r="F12" s="533"/>
      <c r="I12" s="27"/>
    </row>
    <row r="13" spans="1:6" ht="26.25">
      <c r="A13" s="551"/>
      <c r="B13" s="552"/>
      <c r="C13" s="532"/>
      <c r="D13" s="553" t="s">
        <v>196</v>
      </c>
      <c r="E13" s="533">
        <v>0</v>
      </c>
      <c r="F13" s="533">
        <v>0</v>
      </c>
    </row>
    <row r="14" spans="1:6" ht="26.25">
      <c r="A14" s="551"/>
      <c r="B14" s="552"/>
      <c r="C14" s="532"/>
      <c r="D14" s="554" t="s">
        <v>197</v>
      </c>
      <c r="E14" s="555"/>
      <c r="F14" s="533"/>
    </row>
    <row r="15" spans="1:6" ht="26.25">
      <c r="A15" s="548" t="s">
        <v>36</v>
      </c>
      <c r="B15" s="556"/>
      <c r="C15" s="557"/>
      <c r="D15" s="548"/>
      <c r="E15" s="556"/>
      <c r="F15" s="533"/>
    </row>
    <row r="16" spans="1:6" ht="26.25">
      <c r="A16" s="551" t="s">
        <v>200</v>
      </c>
      <c r="B16" s="552">
        <v>1307393</v>
      </c>
      <c r="C16" s="552">
        <v>1250493</v>
      </c>
      <c r="D16" s="558"/>
      <c r="E16" s="556"/>
      <c r="F16" s="533"/>
    </row>
    <row r="17" spans="1:6" ht="26.25">
      <c r="A17" s="551" t="s">
        <v>300</v>
      </c>
      <c r="B17" s="552">
        <v>884277</v>
      </c>
      <c r="C17" s="552">
        <v>846277</v>
      </c>
      <c r="D17" s="548"/>
      <c r="E17" s="556"/>
      <c r="F17" s="533"/>
    </row>
    <row r="18" spans="1:6" ht="26.25">
      <c r="A18" s="551" t="s">
        <v>301</v>
      </c>
      <c r="B18" s="552">
        <v>192800</v>
      </c>
      <c r="C18" s="552">
        <v>184800</v>
      </c>
      <c r="D18" s="548"/>
      <c r="E18" s="556"/>
      <c r="F18" s="533"/>
    </row>
    <row r="19" spans="1:6" ht="26.25">
      <c r="A19" s="551" t="s">
        <v>302</v>
      </c>
      <c r="B19" s="552">
        <v>188418</v>
      </c>
      <c r="C19" s="552">
        <v>188418</v>
      </c>
      <c r="D19" s="548"/>
      <c r="E19" s="556"/>
      <c r="F19" s="533"/>
    </row>
    <row r="20" spans="1:6" ht="26.25">
      <c r="A20" s="551" t="s">
        <v>303</v>
      </c>
      <c r="B20" s="552">
        <v>2561000</v>
      </c>
      <c r="C20" s="552">
        <v>2561000</v>
      </c>
      <c r="D20" s="548"/>
      <c r="E20" s="556"/>
      <c r="F20" s="550"/>
    </row>
    <row r="21" spans="1:6" ht="26.25">
      <c r="A21" s="551" t="s">
        <v>304</v>
      </c>
      <c r="B21" s="552">
        <v>274400</v>
      </c>
      <c r="C21" s="552">
        <v>266500</v>
      </c>
      <c r="D21" s="548"/>
      <c r="E21" s="556"/>
      <c r="F21" s="550"/>
    </row>
    <row r="22" spans="1:6" ht="26.25">
      <c r="A22" s="551" t="s">
        <v>305</v>
      </c>
      <c r="B22" s="552">
        <v>50450</v>
      </c>
      <c r="C22" s="552">
        <v>50450</v>
      </c>
      <c r="D22" s="548"/>
      <c r="E22" s="556"/>
      <c r="F22" s="550"/>
    </row>
    <row r="23" spans="1:6" ht="26.25">
      <c r="A23" s="551" t="s">
        <v>306</v>
      </c>
      <c r="B23" s="552">
        <v>144900</v>
      </c>
      <c r="C23" s="552">
        <v>144900</v>
      </c>
      <c r="D23" s="548"/>
      <c r="E23" s="556"/>
      <c r="F23" s="550"/>
    </row>
    <row r="24" spans="1:6" ht="26.25">
      <c r="A24" s="551" t="s">
        <v>307</v>
      </c>
      <c r="B24" s="552">
        <v>162688</v>
      </c>
      <c r="C24" s="552">
        <v>135688</v>
      </c>
      <c r="D24" s="548"/>
      <c r="E24" s="556"/>
      <c r="F24" s="550"/>
    </row>
    <row r="25" spans="1:6" ht="26.25">
      <c r="A25" s="551" t="s">
        <v>308</v>
      </c>
      <c r="B25" s="552">
        <v>229000</v>
      </c>
      <c r="C25" s="552">
        <v>221100</v>
      </c>
      <c r="D25" s="548"/>
      <c r="E25" s="556"/>
      <c r="F25" s="550"/>
    </row>
    <row r="26" spans="1:6" ht="26.25">
      <c r="A26" s="551" t="s">
        <v>309</v>
      </c>
      <c r="B26" s="552">
        <v>24806.35</v>
      </c>
      <c r="C26" s="532">
        <v>0</v>
      </c>
      <c r="D26" s="548"/>
      <c r="E26" s="556"/>
      <c r="F26" s="550"/>
    </row>
    <row r="27" spans="1:6" ht="26.25">
      <c r="A27" s="551"/>
      <c r="B27" s="551"/>
      <c r="C27" s="532"/>
      <c r="D27" s="548"/>
      <c r="E27" s="556"/>
      <c r="F27" s="550"/>
    </row>
    <row r="28" spans="1:6" ht="26.25">
      <c r="A28" s="551"/>
      <c r="B28" s="551"/>
      <c r="C28" s="556"/>
      <c r="D28" s="548"/>
      <c r="E28" s="556"/>
      <c r="F28" s="550"/>
    </row>
    <row r="29" spans="1:6" ht="26.25">
      <c r="A29" s="551"/>
      <c r="B29" s="551"/>
      <c r="C29" s="556"/>
      <c r="D29" s="548"/>
      <c r="E29" s="556"/>
      <c r="F29" s="550"/>
    </row>
    <row r="30" spans="1:6" ht="27" thickBot="1">
      <c r="A30" s="559" t="s">
        <v>68</v>
      </c>
      <c r="B30" s="560">
        <f>SUM(B9:B29)</f>
        <v>13727168.35</v>
      </c>
      <c r="C30" s="560">
        <f>SUM(C9:C29)</f>
        <v>13556662</v>
      </c>
      <c r="D30" s="561"/>
      <c r="E30" s="562">
        <f>SUM(E9:E29)</f>
        <v>13727168.35</v>
      </c>
      <c r="F30" s="563">
        <f>SUM(F9:F29)</f>
        <v>13556662</v>
      </c>
    </row>
    <row r="31" spans="1:6" ht="27" thickTop="1">
      <c r="A31" s="30"/>
      <c r="B31" s="575"/>
      <c r="C31" s="31"/>
      <c r="D31" s="32"/>
      <c r="E31" s="32"/>
      <c r="F31" s="33"/>
    </row>
    <row r="32" spans="1:6" s="4" customFormat="1" ht="26.25">
      <c r="A32" s="29" t="s">
        <v>201</v>
      </c>
      <c r="B32" s="30"/>
      <c r="C32" s="31"/>
      <c r="D32" s="32"/>
      <c r="E32" s="32"/>
      <c r="F32" s="33"/>
    </row>
    <row r="33" spans="1:6" s="4" customFormat="1" ht="26.25">
      <c r="A33" s="34" t="s">
        <v>202</v>
      </c>
      <c r="B33" s="30"/>
      <c r="C33" s="31"/>
      <c r="D33" s="32"/>
      <c r="E33" s="32"/>
      <c r="F33" s="33"/>
    </row>
    <row r="34" spans="1:6" s="5" customFormat="1" ht="26.25">
      <c r="A34" s="642" t="s">
        <v>203</v>
      </c>
      <c r="B34" s="642"/>
      <c r="C34" s="642"/>
      <c r="D34" s="642"/>
      <c r="E34" s="642"/>
      <c r="F34" s="642"/>
    </row>
    <row r="35" spans="1:6" s="5" customFormat="1" ht="26.25">
      <c r="A35" s="642" t="s">
        <v>204</v>
      </c>
      <c r="B35" s="642"/>
      <c r="C35" s="642"/>
      <c r="D35" s="642"/>
      <c r="E35" s="642"/>
      <c r="F35" s="642"/>
    </row>
    <row r="36" spans="1:6" s="4" customFormat="1" ht="26.25">
      <c r="A36" s="5" t="s">
        <v>205</v>
      </c>
      <c r="F36" s="33"/>
    </row>
  </sheetData>
  <sheetProtection/>
  <mergeCells count="9">
    <mergeCell ref="E6:F6"/>
    <mergeCell ref="A34:F34"/>
    <mergeCell ref="A35:F35"/>
    <mergeCell ref="A1:F1"/>
    <mergeCell ref="A5:A6"/>
    <mergeCell ref="D5:F5"/>
    <mergeCell ref="A3:F3"/>
    <mergeCell ref="A2:F2"/>
    <mergeCell ref="B5:C6"/>
  </mergeCells>
  <printOptions/>
  <pageMargins left="0.07874015748031496" right="0.15748031496062992" top="0.15748031496062992" bottom="0.15748031496062992" header="0" footer="0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A13">
      <selection activeCell="I28" sqref="I28"/>
    </sheetView>
  </sheetViews>
  <sheetFormatPr defaultColWidth="9.140625" defaultRowHeight="15"/>
  <cols>
    <col min="1" max="1" width="14.140625" style="116" customWidth="1"/>
    <col min="2" max="2" width="20.28125" style="116" customWidth="1"/>
    <col min="3" max="12" width="12.57421875" style="116" customWidth="1"/>
    <col min="13" max="13" width="13.00390625" style="116" customWidth="1"/>
    <col min="14" max="14" width="11.57421875" style="116" customWidth="1"/>
    <col min="15" max="15" width="12.57421875" style="116" customWidth="1"/>
    <col min="16" max="16384" width="9.00390625" style="116" customWidth="1"/>
  </cols>
  <sheetData>
    <row r="1" spans="1:15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1:15" ht="29.25">
      <c r="A2" s="652" t="s">
        <v>164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</row>
    <row r="3" spans="1:15" ht="29.25">
      <c r="A3" s="652" t="str">
        <f>+'ตามแผนงาน 1'!A3:F3</f>
        <v>ตั้งแต่วันที่  1  ตุลาคม 2560  ถึง  30 กันยายน 2561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</row>
    <row r="5" spans="1:15" ht="26.25">
      <c r="A5" s="657" t="s">
        <v>94</v>
      </c>
      <c r="B5" s="657" t="s">
        <v>79</v>
      </c>
      <c r="C5" s="657" t="s">
        <v>77</v>
      </c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</row>
    <row r="6" spans="1:15" s="120" customFormat="1" ht="131.25">
      <c r="A6" s="657"/>
      <c r="B6" s="657"/>
      <c r="C6" s="224" t="s">
        <v>151</v>
      </c>
      <c r="D6" s="224" t="s">
        <v>152</v>
      </c>
      <c r="E6" s="240" t="s">
        <v>153</v>
      </c>
      <c r="F6" s="224" t="s">
        <v>161</v>
      </c>
      <c r="G6" s="224" t="s">
        <v>154</v>
      </c>
      <c r="H6" s="224" t="s">
        <v>155</v>
      </c>
      <c r="I6" s="224" t="s">
        <v>156</v>
      </c>
      <c r="J6" s="224" t="s">
        <v>157</v>
      </c>
      <c r="K6" s="224" t="s">
        <v>158</v>
      </c>
      <c r="L6" s="224" t="s">
        <v>159</v>
      </c>
      <c r="M6" s="224" t="s">
        <v>160</v>
      </c>
      <c r="N6" s="225" t="s">
        <v>49</v>
      </c>
      <c r="O6" s="222" t="s">
        <v>68</v>
      </c>
    </row>
    <row r="7" spans="1:15" ht="25.5" customHeight="1">
      <c r="A7" s="213" t="s">
        <v>96</v>
      </c>
      <c r="B7" s="213" t="s">
        <v>97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>
        <f>SUM(C7:N7)</f>
        <v>0</v>
      </c>
    </row>
    <row r="8" spans="1:15" ht="25.5" customHeight="1">
      <c r="A8" s="214"/>
      <c r="B8" s="214" t="s">
        <v>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>
        <f aca="true" t="shared" si="0" ref="O8:O16">SUM(C8:N8)</f>
        <v>0</v>
      </c>
    </row>
    <row r="9" spans="1:15" ht="25.5" customHeight="1">
      <c r="A9" s="214" t="s">
        <v>99</v>
      </c>
      <c r="B9" s="215" t="s">
        <v>45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>
        <f t="shared" si="0"/>
        <v>0</v>
      </c>
    </row>
    <row r="10" spans="1:15" ht="25.5" customHeight="1">
      <c r="A10" s="214"/>
      <c r="B10" s="215" t="s">
        <v>46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>
        <f t="shared" si="0"/>
        <v>0</v>
      </c>
    </row>
    <row r="11" spans="1:15" ht="25.5" customHeight="1">
      <c r="A11" s="214"/>
      <c r="B11" s="215" t="s">
        <v>47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>
        <f t="shared" si="0"/>
        <v>0</v>
      </c>
    </row>
    <row r="12" spans="1:15" ht="25.5" customHeight="1">
      <c r="A12" s="214"/>
      <c r="B12" s="215" t="s">
        <v>100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>
        <f t="shared" si="0"/>
        <v>0</v>
      </c>
    </row>
    <row r="13" spans="1:15" ht="25.5" customHeight="1">
      <c r="A13" s="214" t="s">
        <v>102</v>
      </c>
      <c r="B13" s="215" t="s">
        <v>101</v>
      </c>
      <c r="C13" s="373"/>
      <c r="D13" s="373"/>
      <c r="E13" s="373"/>
      <c r="F13" s="373"/>
      <c r="G13" s="373"/>
      <c r="H13" s="373"/>
      <c r="I13" s="373"/>
      <c r="J13" s="373"/>
      <c r="K13" s="373"/>
      <c r="L13" s="229"/>
      <c r="M13" s="229"/>
      <c r="N13" s="229"/>
      <c r="O13" s="229">
        <f t="shared" si="0"/>
        <v>0</v>
      </c>
    </row>
    <row r="14" spans="1:15" ht="25.5" customHeight="1">
      <c r="A14" s="214"/>
      <c r="B14" s="215" t="s">
        <v>50</v>
      </c>
      <c r="C14" s="373"/>
      <c r="D14" s="373"/>
      <c r="E14" s="373"/>
      <c r="F14" s="373"/>
      <c r="G14" s="373"/>
      <c r="H14" s="373"/>
      <c r="I14" s="373"/>
      <c r="J14" s="373"/>
      <c r="K14" s="373"/>
      <c r="L14" s="229"/>
      <c r="M14" s="229"/>
      <c r="N14" s="229"/>
      <c r="O14" s="229">
        <f t="shared" si="0"/>
        <v>0</v>
      </c>
    </row>
    <row r="15" spans="1:15" ht="25.5" customHeight="1">
      <c r="A15" s="214" t="s">
        <v>103</v>
      </c>
      <c r="B15" s="215" t="s">
        <v>48</v>
      </c>
      <c r="C15" s="373"/>
      <c r="D15" s="373"/>
      <c r="E15" s="373"/>
      <c r="F15" s="373"/>
      <c r="G15" s="373"/>
      <c r="H15" s="373"/>
      <c r="I15" s="373"/>
      <c r="J15" s="373"/>
      <c r="K15" s="373"/>
      <c r="L15" s="229"/>
      <c r="M15" s="229"/>
      <c r="N15" s="229"/>
      <c r="O15" s="229">
        <f t="shared" si="0"/>
        <v>0</v>
      </c>
    </row>
    <row r="16" spans="1:15" ht="25.5" customHeight="1">
      <c r="A16" s="214" t="s">
        <v>104</v>
      </c>
      <c r="B16" s="215" t="s">
        <v>28</v>
      </c>
      <c r="C16" s="373"/>
      <c r="D16" s="373"/>
      <c r="E16" s="373"/>
      <c r="F16" s="373"/>
      <c r="G16" s="373"/>
      <c r="H16" s="373"/>
      <c r="I16" s="373"/>
      <c r="J16" s="373"/>
      <c r="K16" s="373"/>
      <c r="L16" s="229"/>
      <c r="M16" s="229"/>
      <c r="N16" s="229"/>
      <c r="O16" s="367">
        <f t="shared" si="0"/>
        <v>0</v>
      </c>
    </row>
    <row r="17" spans="1:15" ht="25.5" customHeight="1" thickBot="1">
      <c r="A17" s="656" t="s">
        <v>68</v>
      </c>
      <c r="B17" s="656"/>
      <c r="C17" s="230">
        <f aca="true" t="shared" si="1" ref="C17:O17">SUM(C7:C16)</f>
        <v>0</v>
      </c>
      <c r="D17" s="230">
        <f t="shared" si="1"/>
        <v>0</v>
      </c>
      <c r="E17" s="230">
        <f t="shared" si="1"/>
        <v>0</v>
      </c>
      <c r="F17" s="230">
        <f t="shared" si="1"/>
        <v>0</v>
      </c>
      <c r="G17" s="230">
        <f t="shared" si="1"/>
        <v>0</v>
      </c>
      <c r="H17" s="230">
        <f t="shared" si="1"/>
        <v>0</v>
      </c>
      <c r="I17" s="230">
        <f t="shared" si="1"/>
        <v>0</v>
      </c>
      <c r="J17" s="230">
        <f t="shared" si="1"/>
        <v>0</v>
      </c>
      <c r="K17" s="230">
        <f t="shared" si="1"/>
        <v>0</v>
      </c>
      <c r="L17" s="230">
        <f t="shared" si="1"/>
        <v>0</v>
      </c>
      <c r="M17" s="230">
        <f t="shared" si="1"/>
        <v>0</v>
      </c>
      <c r="N17" s="230">
        <f t="shared" si="1"/>
        <v>0</v>
      </c>
      <c r="O17" s="230">
        <f t="shared" si="1"/>
        <v>0</v>
      </c>
    </row>
    <row r="18" spans="1:15" ht="27" thickTop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31.5">
      <c r="A19" s="695" t="s">
        <v>2693</v>
      </c>
      <c r="B19" s="695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</row>
    <row r="20" spans="1:15" s="36" customFormat="1" ht="31.5">
      <c r="A20" s="691" t="s">
        <v>2694</v>
      </c>
      <c r="B20" s="691"/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</row>
    <row r="21" spans="1:15" s="36" customFormat="1" ht="31.5">
      <c r="A21" s="691" t="s">
        <v>2695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</row>
    <row r="22" spans="1:15" ht="31.5">
      <c r="A22" s="691" t="s">
        <v>2692</v>
      </c>
      <c r="B22" s="691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</row>
    <row r="23" spans="1:15" ht="26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26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</sheetData>
  <sheetProtection/>
  <mergeCells count="11">
    <mergeCell ref="A1:O1"/>
    <mergeCell ref="A2:O2"/>
    <mergeCell ref="A3:O3"/>
    <mergeCell ref="A5:A6"/>
    <mergeCell ref="B5:B6"/>
    <mergeCell ref="C5:O5"/>
    <mergeCell ref="A22:O22"/>
    <mergeCell ref="A19:O19"/>
    <mergeCell ref="A20:O20"/>
    <mergeCell ref="A21:O21"/>
    <mergeCell ref="A17:B1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Q39"/>
  <sheetViews>
    <sheetView view="pageBreakPreview" zoomScale="70" zoomScaleNormal="70" zoomScaleSheetLayoutView="70" zoomScalePageLayoutView="0" workbookViewId="0" topLeftCell="A1">
      <pane ySplit="5" topLeftCell="A31" activePane="bottomLeft" state="frozen"/>
      <selection pane="topLeft" activeCell="A1" sqref="A1"/>
      <selection pane="bottomLeft" activeCell="A36" sqref="A36:Q36"/>
    </sheetView>
  </sheetViews>
  <sheetFormatPr defaultColWidth="9.140625" defaultRowHeight="15"/>
  <cols>
    <col min="1" max="1" width="37.7109375" style="116" customWidth="1"/>
    <col min="2" max="3" width="14.8515625" style="116" customWidth="1"/>
    <col min="4" max="4" width="14.00390625" style="116" customWidth="1"/>
    <col min="5" max="5" width="14.7109375" style="116" customWidth="1"/>
    <col min="6" max="6" width="13.7109375" style="116" customWidth="1"/>
    <col min="7" max="7" width="12.421875" style="116" customWidth="1"/>
    <col min="8" max="8" width="14.8515625" style="116" customWidth="1"/>
    <col min="9" max="9" width="12.8515625" style="116" customWidth="1"/>
    <col min="10" max="11" width="10.57421875" style="116" customWidth="1"/>
    <col min="12" max="12" width="13.421875" style="116" customWidth="1"/>
    <col min="13" max="13" width="12.57421875" style="116" customWidth="1"/>
    <col min="14" max="14" width="14.00390625" style="116" customWidth="1"/>
    <col min="15" max="15" width="13.7109375" style="116" customWidth="1"/>
    <col min="16" max="16" width="9.57421875" style="116" customWidth="1"/>
    <col min="17" max="17" width="15.421875" style="116" customWidth="1"/>
    <col min="18" max="16384" width="9.00390625" style="116" customWidth="1"/>
  </cols>
  <sheetData>
    <row r="1" spans="1:17" s="283" customFormat="1" ht="45" customHeight="1">
      <c r="A1" s="697" t="str">
        <f>+งบแสดงฐานะการเงิน!A1</f>
        <v>องค์การบริหารส่วนตำบลหินโคน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17" s="283" customFormat="1" ht="45" customHeight="1">
      <c r="A2" s="697" t="s">
        <v>40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</row>
    <row r="3" spans="1:17" s="283" customFormat="1" ht="45" customHeight="1">
      <c r="A3" s="697" t="str">
        <f>+'ตามแผนงาน 1'!A3:F3</f>
        <v>ตั้งแต่วันที่  1  ตุลาคม 2560  ถึง  30 กันยายน 2561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="283" customFormat="1" ht="18" customHeight="1"/>
    <row r="5" spans="1:17" s="120" customFormat="1" ht="147" customHeight="1">
      <c r="A5" s="218" t="s">
        <v>31</v>
      </c>
      <c r="B5" s="218" t="s">
        <v>356</v>
      </c>
      <c r="C5" s="284" t="s">
        <v>257</v>
      </c>
      <c r="D5" s="226" t="s">
        <v>258</v>
      </c>
      <c r="E5" s="218" t="s">
        <v>68</v>
      </c>
      <c r="F5" s="285" t="s">
        <v>151</v>
      </c>
      <c r="G5" s="285" t="s">
        <v>152</v>
      </c>
      <c r="H5" s="286" t="s">
        <v>153</v>
      </c>
      <c r="I5" s="285" t="s">
        <v>174</v>
      </c>
      <c r="J5" s="285" t="s">
        <v>154</v>
      </c>
      <c r="K5" s="285" t="s">
        <v>155</v>
      </c>
      <c r="L5" s="285" t="s">
        <v>156</v>
      </c>
      <c r="M5" s="285" t="s">
        <v>157</v>
      </c>
      <c r="N5" s="285" t="s">
        <v>158</v>
      </c>
      <c r="O5" s="285" t="s">
        <v>159</v>
      </c>
      <c r="P5" s="285" t="s">
        <v>160</v>
      </c>
      <c r="Q5" s="287" t="s">
        <v>49</v>
      </c>
    </row>
    <row r="6" spans="1:17" s="120" customFormat="1" ht="33" customHeight="1">
      <c r="A6" s="512" t="s">
        <v>33</v>
      </c>
      <c r="B6" s="513"/>
      <c r="C6" s="514"/>
      <c r="D6" s="515"/>
      <c r="E6" s="514"/>
      <c r="F6" s="516"/>
      <c r="G6" s="516"/>
      <c r="H6" s="515"/>
      <c r="I6" s="516"/>
      <c r="J6" s="516"/>
      <c r="K6" s="516"/>
      <c r="L6" s="516"/>
      <c r="M6" s="516"/>
      <c r="N6" s="516"/>
      <c r="O6" s="516"/>
      <c r="P6" s="516"/>
      <c r="Q6" s="516"/>
    </row>
    <row r="7" spans="1:17" s="120" customFormat="1" ht="33" customHeight="1">
      <c r="A7" s="517" t="s">
        <v>49</v>
      </c>
      <c r="B7" s="307">
        <v>19111689</v>
      </c>
      <c r="C7" s="294">
        <v>16202014</v>
      </c>
      <c r="D7" s="307"/>
      <c r="E7" s="306">
        <f>Q7</f>
        <v>16202014</v>
      </c>
      <c r="F7" s="308"/>
      <c r="G7" s="308"/>
      <c r="H7" s="309"/>
      <c r="I7" s="308"/>
      <c r="J7" s="308"/>
      <c r="K7" s="308"/>
      <c r="L7" s="308"/>
      <c r="M7" s="308"/>
      <c r="N7" s="308"/>
      <c r="O7" s="308"/>
      <c r="P7" s="308"/>
      <c r="Q7" s="310">
        <v>16202014</v>
      </c>
    </row>
    <row r="8" spans="1:17" s="120" customFormat="1" ht="33" customHeight="1">
      <c r="A8" s="305" t="s">
        <v>97</v>
      </c>
      <c r="B8" s="294">
        <v>3607920</v>
      </c>
      <c r="C8" s="294">
        <f>E8</f>
        <v>3188640</v>
      </c>
      <c r="D8" s="294"/>
      <c r="E8" s="306">
        <f>F8</f>
        <v>3188640</v>
      </c>
      <c r="F8" s="294">
        <v>3188640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</row>
    <row r="9" spans="1:17" s="120" customFormat="1" ht="33" customHeight="1">
      <c r="A9" s="305" t="s">
        <v>98</v>
      </c>
      <c r="B9" s="294">
        <v>12318460</v>
      </c>
      <c r="C9" s="294">
        <f>F9+G9+H9+I9+L9+M9+N9+O9</f>
        <v>9958112</v>
      </c>
      <c r="D9" s="294"/>
      <c r="E9" s="306">
        <f>F9+G9+H9+I9+J9+K9+L9+M9+N9+O9</f>
        <v>9958112</v>
      </c>
      <c r="F9" s="294">
        <f>3602446+993120</f>
        <v>4595566</v>
      </c>
      <c r="G9" s="294">
        <v>228060</v>
      </c>
      <c r="H9" s="294">
        <f>579360+1169100</f>
        <v>1748460</v>
      </c>
      <c r="I9" s="294">
        <v>159420</v>
      </c>
      <c r="J9" s="294"/>
      <c r="K9" s="294"/>
      <c r="L9" s="294">
        <v>976440</v>
      </c>
      <c r="M9" s="294">
        <v>274200</v>
      </c>
      <c r="N9" s="294">
        <v>795240</v>
      </c>
      <c r="O9" s="294">
        <v>1180726</v>
      </c>
      <c r="P9" s="294"/>
      <c r="Q9" s="294"/>
    </row>
    <row r="10" spans="1:17" s="120" customFormat="1" ht="33" customHeight="1">
      <c r="A10" s="305" t="s">
        <v>45</v>
      </c>
      <c r="B10" s="294">
        <v>614000</v>
      </c>
      <c r="C10" s="294">
        <f>F10+G10+H10+M10+N10+O10</f>
        <v>1000438</v>
      </c>
      <c r="D10" s="294"/>
      <c r="E10" s="306">
        <f>F10+G10+H10+I10+J10+K10+M10+L10+N10+O10</f>
        <v>1000438</v>
      </c>
      <c r="F10" s="294">
        <v>845907</v>
      </c>
      <c r="G10" s="294">
        <v>71400</v>
      </c>
      <c r="H10" s="294">
        <v>1900</v>
      </c>
      <c r="I10" s="294"/>
      <c r="J10" s="294"/>
      <c r="K10" s="294"/>
      <c r="L10" s="294"/>
      <c r="M10" s="294">
        <v>33000</v>
      </c>
      <c r="N10" s="294">
        <v>6731</v>
      </c>
      <c r="O10" s="294">
        <v>41500</v>
      </c>
      <c r="P10" s="294"/>
      <c r="Q10" s="294"/>
    </row>
    <row r="11" spans="1:17" s="320" customFormat="1" ht="33" customHeight="1">
      <c r="A11" s="317" t="s">
        <v>46</v>
      </c>
      <c r="B11" s="318">
        <v>3748600</v>
      </c>
      <c r="C11" s="318">
        <f>F11+G11+H11+I11+J11+K11+L11+M11+N11+O11</f>
        <v>2502694.1399999997</v>
      </c>
      <c r="D11" s="318"/>
      <c r="E11" s="319">
        <f>F11+G11+H11+I11+J11+K11+L11+M11+N11+O11</f>
        <v>2502694.1399999997</v>
      </c>
      <c r="F11" s="318">
        <f>230154.95+201950+6640+40710</f>
        <v>479454.95</v>
      </c>
      <c r="G11" s="318">
        <v>54874</v>
      </c>
      <c r="H11" s="318">
        <f>66992+962537+5170+4730</f>
        <v>1039429</v>
      </c>
      <c r="I11" s="318">
        <f>20340+2140</f>
        <v>22480</v>
      </c>
      <c r="J11" s="318"/>
      <c r="K11" s="318"/>
      <c r="L11" s="318">
        <f>145458+5000</f>
        <v>150458</v>
      </c>
      <c r="M11" s="318">
        <f>89638+41000</f>
        <v>130638</v>
      </c>
      <c r="N11" s="318">
        <f>169616.19+33994</f>
        <v>203610.19</v>
      </c>
      <c r="O11" s="318">
        <v>421750</v>
      </c>
      <c r="P11" s="318"/>
      <c r="Q11" s="318"/>
    </row>
    <row r="12" spans="1:17" s="120" customFormat="1" ht="33" customHeight="1">
      <c r="A12" s="305" t="s">
        <v>47</v>
      </c>
      <c r="B12" s="294">
        <v>2492313</v>
      </c>
      <c r="C12" s="294">
        <f aca="true" t="shared" si="0" ref="C12:C17">E12</f>
        <v>1855118.7</v>
      </c>
      <c r="D12" s="294"/>
      <c r="E12" s="306">
        <f>F12+G12+H12+I12+J12+K12+L12+M12+N12+O12</f>
        <v>1855118.7</v>
      </c>
      <c r="F12" s="294">
        <v>267524.51</v>
      </c>
      <c r="G12" s="294">
        <v>19200</v>
      </c>
      <c r="H12" s="294">
        <f>23415+1047054.52+22447.68</f>
        <v>1092917.2</v>
      </c>
      <c r="I12" s="294">
        <v>288188.5</v>
      </c>
      <c r="J12" s="294"/>
      <c r="K12" s="294"/>
      <c r="L12" s="294">
        <v>68740</v>
      </c>
      <c r="M12" s="294"/>
      <c r="N12" s="294">
        <v>53980</v>
      </c>
      <c r="O12" s="294">
        <v>64568.49</v>
      </c>
      <c r="P12" s="294"/>
      <c r="Q12" s="294"/>
    </row>
    <row r="13" spans="1:17" s="120" customFormat="1" ht="33" customHeight="1">
      <c r="A13" s="305" t="s">
        <v>100</v>
      </c>
      <c r="B13" s="294">
        <v>1287000</v>
      </c>
      <c r="C13" s="294">
        <f t="shared" si="0"/>
        <v>974751.5900000001</v>
      </c>
      <c r="D13" s="294"/>
      <c r="E13" s="306">
        <f>F13+G13+H13+I13+J13+K13+L13+M13+N13+O13</f>
        <v>974751.5900000001</v>
      </c>
      <c r="F13" s="294">
        <v>220830.93</v>
      </c>
      <c r="G13" s="294"/>
      <c r="H13" s="294">
        <v>12480.39</v>
      </c>
      <c r="I13" s="294"/>
      <c r="J13" s="294"/>
      <c r="K13" s="294"/>
      <c r="L13" s="294"/>
      <c r="M13" s="294"/>
      <c r="N13" s="294"/>
      <c r="O13" s="294">
        <v>741440.27</v>
      </c>
      <c r="P13" s="294"/>
      <c r="Q13" s="294"/>
    </row>
    <row r="14" spans="1:17" s="120" customFormat="1" ht="33" customHeight="1">
      <c r="A14" s="305" t="s">
        <v>165</v>
      </c>
      <c r="B14" s="294">
        <v>263400</v>
      </c>
      <c r="C14" s="294">
        <f t="shared" si="0"/>
        <v>170506.35</v>
      </c>
      <c r="D14" s="294"/>
      <c r="E14" s="306">
        <f>F14+G14+H14+I14+J14+K14+L14+M14+N14+O14</f>
        <v>170506.35</v>
      </c>
      <c r="F14" s="294">
        <f>80206.35+22000</f>
        <v>102206.35</v>
      </c>
      <c r="G14" s="294"/>
      <c r="H14" s="294">
        <v>7900</v>
      </c>
      <c r="I14" s="294">
        <v>16000</v>
      </c>
      <c r="J14" s="294"/>
      <c r="K14" s="294"/>
      <c r="L14" s="294">
        <v>9400</v>
      </c>
      <c r="M14" s="294"/>
      <c r="N14" s="294">
        <v>8000</v>
      </c>
      <c r="O14" s="294">
        <v>27000</v>
      </c>
      <c r="P14" s="294"/>
      <c r="Q14" s="294"/>
    </row>
    <row r="15" spans="1:17" s="120" customFormat="1" ht="33" customHeight="1">
      <c r="A15" s="305" t="s">
        <v>166</v>
      </c>
      <c r="B15" s="294">
        <v>5041800</v>
      </c>
      <c r="C15" s="294">
        <f t="shared" si="0"/>
        <v>4427500</v>
      </c>
      <c r="D15" s="294"/>
      <c r="E15" s="306">
        <f>N15</f>
        <v>4427500</v>
      </c>
      <c r="F15" s="294"/>
      <c r="G15" s="294"/>
      <c r="H15" s="294"/>
      <c r="I15" s="294"/>
      <c r="J15" s="294"/>
      <c r="K15" s="294"/>
      <c r="L15" s="294"/>
      <c r="M15" s="294"/>
      <c r="N15" s="294">
        <v>4427500</v>
      </c>
      <c r="O15" s="294"/>
      <c r="P15" s="294"/>
      <c r="Q15" s="294"/>
    </row>
    <row r="16" spans="1:17" s="120" customFormat="1" ht="33" customHeight="1">
      <c r="A16" s="305" t="s">
        <v>48</v>
      </c>
      <c r="B16" s="294">
        <v>30000</v>
      </c>
      <c r="C16" s="294">
        <f t="shared" si="0"/>
        <v>15000</v>
      </c>
      <c r="D16" s="294"/>
      <c r="E16" s="306">
        <f>F16</f>
        <v>15000</v>
      </c>
      <c r="F16" s="294">
        <v>15000</v>
      </c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</row>
    <row r="17" spans="1:17" s="120" customFormat="1" ht="33" customHeight="1">
      <c r="A17" s="518" t="s">
        <v>28</v>
      </c>
      <c r="B17" s="312">
        <v>1902500</v>
      </c>
      <c r="C17" s="312">
        <f t="shared" si="0"/>
        <v>1899120</v>
      </c>
      <c r="D17" s="312"/>
      <c r="E17" s="313">
        <f>F17+G17+H17+I17+J17+K17+L17+M17+N17+O17</f>
        <v>1899120</v>
      </c>
      <c r="F17" s="294">
        <v>10000</v>
      </c>
      <c r="G17" s="294"/>
      <c r="H17" s="294">
        <f>1846120+5000</f>
        <v>1851120</v>
      </c>
      <c r="I17" s="294"/>
      <c r="J17" s="294"/>
      <c r="K17" s="294"/>
      <c r="L17" s="294">
        <v>10000</v>
      </c>
      <c r="M17" s="294">
        <v>28000</v>
      </c>
      <c r="N17" s="294"/>
      <c r="O17" s="294"/>
      <c r="P17" s="294"/>
      <c r="Q17" s="312"/>
    </row>
    <row r="18" spans="1:17" s="120" customFormat="1" ht="33" customHeight="1" thickBot="1">
      <c r="A18" s="519" t="s">
        <v>167</v>
      </c>
      <c r="B18" s="314">
        <f>SUM(B7:B17)</f>
        <v>50417682</v>
      </c>
      <c r="C18" s="314">
        <f>SUM(C7:C17)</f>
        <v>42193894.78000001</v>
      </c>
      <c r="D18" s="314"/>
      <c r="E18" s="314">
        <f>SUM(E7:E17)</f>
        <v>42193894.78000001</v>
      </c>
      <c r="F18" s="315">
        <f>SUM(F7:F17)</f>
        <v>9725129.739999998</v>
      </c>
      <c r="G18" s="315">
        <f aca="true" t="shared" si="1" ref="G18:Q18">SUM(G7:G17)</f>
        <v>373534</v>
      </c>
      <c r="H18" s="315">
        <f t="shared" si="1"/>
        <v>5754206.59</v>
      </c>
      <c r="I18" s="315">
        <f t="shared" si="1"/>
        <v>486088.5</v>
      </c>
      <c r="J18" s="315"/>
      <c r="K18" s="315"/>
      <c r="L18" s="315">
        <f t="shared" si="1"/>
        <v>1215038</v>
      </c>
      <c r="M18" s="315">
        <f t="shared" si="1"/>
        <v>465838</v>
      </c>
      <c r="N18" s="315">
        <f t="shared" si="1"/>
        <v>5495061.1899999995</v>
      </c>
      <c r="O18" s="315">
        <f t="shared" si="1"/>
        <v>2476984.76</v>
      </c>
      <c r="P18" s="315"/>
      <c r="Q18" s="315">
        <f t="shared" si="1"/>
        <v>16202014</v>
      </c>
    </row>
    <row r="19" spans="1:17" s="120" customFormat="1" ht="33" customHeight="1" thickTop="1">
      <c r="A19" s="520" t="s">
        <v>32</v>
      </c>
      <c r="B19" s="294">
        <f>50417682-B18</f>
        <v>0</v>
      </c>
      <c r="C19" s="306"/>
      <c r="D19" s="306"/>
      <c r="E19" s="306"/>
      <c r="F19" s="521"/>
      <c r="G19" s="521"/>
      <c r="H19" s="306"/>
      <c r="I19" s="521"/>
      <c r="J19" s="521"/>
      <c r="K19" s="521"/>
      <c r="L19" s="521"/>
      <c r="M19" s="521"/>
      <c r="N19" s="521"/>
      <c r="O19" s="521"/>
      <c r="P19" s="521"/>
      <c r="Q19" s="521"/>
    </row>
    <row r="20" spans="1:17" ht="33" customHeight="1">
      <c r="A20" s="305" t="s">
        <v>41</v>
      </c>
      <c r="B20" s="294">
        <v>127550</v>
      </c>
      <c r="C20" s="294"/>
      <c r="D20" s="294"/>
      <c r="E20" s="294">
        <v>102850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ht="33" customHeight="1">
      <c r="A21" s="305" t="s">
        <v>42</v>
      </c>
      <c r="B21" s="294">
        <v>24000</v>
      </c>
      <c r="C21" s="294"/>
      <c r="D21" s="294"/>
      <c r="E21" s="294">
        <v>64259.89</v>
      </c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</row>
    <row r="22" spans="1:17" ht="33" customHeight="1">
      <c r="A22" s="305" t="s">
        <v>259</v>
      </c>
      <c r="B22" s="294">
        <v>1000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</row>
    <row r="23" spans="1:17" ht="33" customHeight="1">
      <c r="A23" s="305" t="s">
        <v>51</v>
      </c>
      <c r="B23" s="294">
        <v>100000</v>
      </c>
      <c r="C23" s="294"/>
      <c r="D23" s="294"/>
      <c r="E23" s="294">
        <v>311299.13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</row>
    <row r="24" spans="1:17" ht="33" customHeight="1">
      <c r="A24" s="305" t="s">
        <v>43</v>
      </c>
      <c r="B24" s="294">
        <v>51300</v>
      </c>
      <c r="C24" s="294"/>
      <c r="D24" s="294"/>
      <c r="E24" s="294">
        <v>1511.2</v>
      </c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</row>
    <row r="25" spans="1:17" ht="33" customHeight="1">
      <c r="A25" s="305" t="s">
        <v>44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</row>
    <row r="26" spans="1:17" ht="33" customHeight="1">
      <c r="A26" s="305" t="s">
        <v>260</v>
      </c>
      <c r="B26" s="294">
        <v>17973610</v>
      </c>
      <c r="C26" s="294"/>
      <c r="D26" s="294"/>
      <c r="E26" s="294">
        <v>21945511.02</v>
      </c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</row>
    <row r="27" spans="1:17" ht="33" customHeight="1">
      <c r="A27" s="305" t="s">
        <v>261</v>
      </c>
      <c r="B27" s="294">
        <v>32140222</v>
      </c>
      <c r="C27" s="294"/>
      <c r="D27" s="294"/>
      <c r="E27" s="294">
        <v>27047982</v>
      </c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</row>
    <row r="28" spans="1:17" ht="33" customHeight="1">
      <c r="A28" s="305" t="s">
        <v>262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</row>
    <row r="29" spans="1:17" ht="35.25" customHeight="1" thickBot="1">
      <c r="A29" s="256" t="s">
        <v>38</v>
      </c>
      <c r="B29" s="264">
        <f aca="true" t="shared" si="2" ref="B29:Q29">SUM(B20:B28)</f>
        <v>50417682</v>
      </c>
      <c r="C29" s="314">
        <f t="shared" si="2"/>
        <v>0</v>
      </c>
      <c r="D29" s="314">
        <f t="shared" si="2"/>
        <v>0</v>
      </c>
      <c r="E29" s="314">
        <f t="shared" si="2"/>
        <v>49473413.239999995</v>
      </c>
      <c r="F29" s="314">
        <f t="shared" si="2"/>
        <v>0</v>
      </c>
      <c r="G29" s="314">
        <f t="shared" si="2"/>
        <v>0</v>
      </c>
      <c r="H29" s="314">
        <f t="shared" si="2"/>
        <v>0</v>
      </c>
      <c r="I29" s="314">
        <f t="shared" si="2"/>
        <v>0</v>
      </c>
      <c r="J29" s="314"/>
      <c r="K29" s="314"/>
      <c r="L29" s="314">
        <f t="shared" si="2"/>
        <v>0</v>
      </c>
      <c r="M29" s="314">
        <f t="shared" si="2"/>
        <v>0</v>
      </c>
      <c r="N29" s="314">
        <f t="shared" si="2"/>
        <v>0</v>
      </c>
      <c r="O29" s="314">
        <f t="shared" si="2"/>
        <v>0</v>
      </c>
      <c r="P29" s="314"/>
      <c r="Q29" s="314">
        <f t="shared" si="2"/>
        <v>0</v>
      </c>
    </row>
    <row r="30" spans="1:17" ht="36" customHeight="1" thickBot="1" thickTop="1">
      <c r="A30" s="250" t="s">
        <v>168</v>
      </c>
      <c r="B30" s="522"/>
      <c r="C30" s="523"/>
      <c r="D30" s="524"/>
      <c r="E30" s="525">
        <f>+E29-E18</f>
        <v>7279518.459999986</v>
      </c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</row>
    <row r="31" spans="1:17" ht="33" customHeight="1" thickTop="1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7"/>
      <c r="N31" s="527"/>
      <c r="O31" s="527"/>
      <c r="P31" s="527"/>
      <c r="Q31" s="527"/>
    </row>
    <row r="32" spans="1:17" ht="35.25" customHeight="1">
      <c r="A32" s="614" t="s">
        <v>263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526"/>
      <c r="M32" s="527"/>
      <c r="N32" s="527"/>
      <c r="O32" s="527"/>
      <c r="P32" s="527"/>
      <c r="Q32" s="527"/>
    </row>
    <row r="33" spans="1:17" ht="35.25" customHeight="1">
      <c r="A33" s="526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7"/>
      <c r="N33" s="527"/>
      <c r="O33" s="527"/>
      <c r="P33" s="527"/>
      <c r="Q33" s="527"/>
    </row>
    <row r="34" spans="1:17" ht="35.25" customHeight="1">
      <c r="A34" s="698" t="s">
        <v>2699</v>
      </c>
      <c r="B34" s="698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</row>
    <row r="35" spans="1:17" ht="35.25" customHeight="1">
      <c r="A35" s="696" t="s">
        <v>2700</v>
      </c>
      <c r="B35" s="696"/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</row>
    <row r="36" spans="1:17" ht="35.25" customHeight="1">
      <c r="A36" s="699" t="s">
        <v>2701</v>
      </c>
      <c r="B36" s="699"/>
      <c r="C36" s="699"/>
      <c r="D36" s="699"/>
      <c r="E36" s="699"/>
      <c r="F36" s="699"/>
      <c r="G36" s="699"/>
      <c r="H36" s="699"/>
      <c r="I36" s="699"/>
      <c r="J36" s="699"/>
      <c r="K36" s="699"/>
      <c r="L36" s="699"/>
      <c r="M36" s="699"/>
      <c r="N36" s="699"/>
      <c r="O36" s="699"/>
      <c r="P36" s="699"/>
      <c r="Q36" s="699"/>
    </row>
    <row r="37" spans="1:17" s="36" customFormat="1" ht="35.25" customHeight="1">
      <c r="A37" s="696" t="s">
        <v>2674</v>
      </c>
      <c r="B37" s="696"/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</row>
    <row r="38" spans="1:17" s="36" customFormat="1" ht="35.25" customHeight="1">
      <c r="A38" s="526"/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272"/>
      <c r="N38" s="272"/>
      <c r="O38" s="272"/>
      <c r="P38" s="272"/>
      <c r="Q38" s="272"/>
    </row>
    <row r="39" spans="1:12" ht="33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</sheetData>
  <sheetProtection/>
  <mergeCells count="7">
    <mergeCell ref="A37:Q37"/>
    <mergeCell ref="A1:Q1"/>
    <mergeCell ref="A2:Q2"/>
    <mergeCell ref="A3:Q3"/>
    <mergeCell ref="A34:Q34"/>
    <mergeCell ref="A35:Q35"/>
    <mergeCell ref="A36:Q36"/>
  </mergeCells>
  <printOptions/>
  <pageMargins left="0.3937007874015748" right="0.7874015748031497" top="0.1968503937007874" bottom="0" header="0.984251968503937" footer="0.11811023622047245"/>
  <pageSetup horizontalDpi="600" verticalDpi="600" orientation="landscape" paperSize="9" scale="50" r:id="rId1"/>
  <headerFooter differentFirst="1">
    <oddHeader>&amp;Cหน้าที่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0" zoomScaleNormal="70" zoomScaleSheetLayoutView="70" zoomScalePageLayoutView="0" workbookViewId="0" topLeftCell="A22">
      <selection activeCell="K59" sqref="K59"/>
    </sheetView>
  </sheetViews>
  <sheetFormatPr defaultColWidth="9.140625" defaultRowHeight="15"/>
  <cols>
    <col min="1" max="1" width="36.421875" style="116" customWidth="1"/>
    <col min="2" max="2" width="16.57421875" style="116" customWidth="1"/>
    <col min="3" max="3" width="15.7109375" style="116" customWidth="1"/>
    <col min="4" max="4" width="14.421875" style="116" customWidth="1"/>
    <col min="5" max="6" width="15.7109375" style="116" customWidth="1"/>
    <col min="7" max="7" width="14.57421875" style="116" customWidth="1"/>
    <col min="8" max="8" width="15.7109375" style="116" customWidth="1"/>
    <col min="9" max="11" width="13.7109375" style="116" customWidth="1"/>
    <col min="12" max="12" width="14.00390625" style="116" customWidth="1"/>
    <col min="13" max="13" width="12.7109375" style="116" customWidth="1"/>
    <col min="14" max="14" width="14.00390625" style="116" customWidth="1"/>
    <col min="15" max="16" width="13.57421875" style="116" customWidth="1"/>
    <col min="17" max="17" width="14.7109375" style="116" customWidth="1"/>
    <col min="18" max="16384" width="9.00390625" style="116" customWidth="1"/>
  </cols>
  <sheetData>
    <row r="1" spans="1:17" ht="36" customHeight="1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</row>
    <row r="2" spans="1:17" ht="36" customHeight="1">
      <c r="A2" s="652" t="s">
        <v>169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</row>
    <row r="3" spans="1:17" ht="36" customHeight="1">
      <c r="A3" s="652" t="str">
        <f>+'ตามแผนงาน 1'!A3:F3</f>
        <v>ตั้งแต่วันที่  1  ตุลาคม 2560  ถึง  30 กันยายน 2561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</row>
    <row r="4" spans="1:17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120" customFormat="1" ht="131.25" customHeight="1">
      <c r="A5" s="222" t="s">
        <v>31</v>
      </c>
      <c r="B5" s="222" t="s">
        <v>29</v>
      </c>
      <c r="C5" s="226" t="s">
        <v>257</v>
      </c>
      <c r="D5" s="226" t="s">
        <v>258</v>
      </c>
      <c r="E5" s="222" t="s">
        <v>68</v>
      </c>
      <c r="F5" s="224" t="s">
        <v>151</v>
      </c>
      <c r="G5" s="224" t="s">
        <v>152</v>
      </c>
      <c r="H5" s="240" t="s">
        <v>153</v>
      </c>
      <c r="I5" s="224" t="s">
        <v>174</v>
      </c>
      <c r="J5" s="224" t="s">
        <v>154</v>
      </c>
      <c r="K5" s="224" t="s">
        <v>155</v>
      </c>
      <c r="L5" s="224" t="s">
        <v>156</v>
      </c>
      <c r="M5" s="224" t="s">
        <v>157</v>
      </c>
      <c r="N5" s="224" t="s">
        <v>158</v>
      </c>
      <c r="O5" s="224" t="s">
        <v>159</v>
      </c>
      <c r="P5" s="224" t="s">
        <v>160</v>
      </c>
      <c r="Q5" s="225" t="s">
        <v>49</v>
      </c>
    </row>
    <row r="6" spans="1:17" s="120" customFormat="1" ht="33" customHeight="1">
      <c r="A6" s="247" t="s">
        <v>33</v>
      </c>
      <c r="B6" s="257"/>
      <c r="C6" s="258"/>
      <c r="D6" s="259"/>
      <c r="E6" s="258"/>
      <c r="F6" s="260"/>
      <c r="G6" s="260"/>
      <c r="H6" s="259"/>
      <c r="I6" s="260"/>
      <c r="J6" s="260"/>
      <c r="K6" s="260"/>
      <c r="L6" s="260"/>
      <c r="M6" s="260"/>
      <c r="N6" s="260"/>
      <c r="O6" s="260"/>
      <c r="P6" s="260"/>
      <c r="Q6" s="260"/>
    </row>
    <row r="7" spans="1:17" s="120" customFormat="1" ht="33" customHeight="1">
      <c r="A7" s="288" t="s">
        <v>49</v>
      </c>
      <c r="B7" s="307">
        <v>19111689</v>
      </c>
      <c r="C7" s="294">
        <v>16202014</v>
      </c>
      <c r="D7" s="307"/>
      <c r="E7" s="306">
        <f>Q7</f>
        <v>16202014</v>
      </c>
      <c r="F7" s="308"/>
      <c r="G7" s="308"/>
      <c r="H7" s="309"/>
      <c r="I7" s="308"/>
      <c r="J7" s="308"/>
      <c r="K7" s="308"/>
      <c r="L7" s="308"/>
      <c r="M7" s="308"/>
      <c r="N7" s="308"/>
      <c r="O7" s="308"/>
      <c r="P7" s="308"/>
      <c r="Q7" s="310">
        <v>16202014</v>
      </c>
    </row>
    <row r="8" spans="1:17" s="120" customFormat="1" ht="33" customHeight="1">
      <c r="A8" s="289" t="s">
        <v>97</v>
      </c>
      <c r="B8" s="294">
        <v>3607920</v>
      </c>
      <c r="C8" s="294">
        <f>E8</f>
        <v>3188640</v>
      </c>
      <c r="D8" s="294"/>
      <c r="E8" s="306">
        <f>F8</f>
        <v>3188640</v>
      </c>
      <c r="F8" s="294">
        <v>3188640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</row>
    <row r="9" spans="1:17" s="120" customFormat="1" ht="33" customHeight="1">
      <c r="A9" s="289" t="s">
        <v>98</v>
      </c>
      <c r="B9" s="294">
        <v>12318460</v>
      </c>
      <c r="C9" s="294">
        <f>F9+G9+H9+I9+L9+M9+N9+O9</f>
        <v>9958112</v>
      </c>
      <c r="D9" s="294"/>
      <c r="E9" s="306">
        <f>F9+G9+H9+I9+J9+K9+L9+M9+N9+O9</f>
        <v>9958112</v>
      </c>
      <c r="F9" s="294">
        <f>3602446+993120</f>
        <v>4595566</v>
      </c>
      <c r="G9" s="294">
        <v>228060</v>
      </c>
      <c r="H9" s="294">
        <f>579360+1169100</f>
        <v>1748460</v>
      </c>
      <c r="I9" s="294">
        <v>159420</v>
      </c>
      <c r="J9" s="294"/>
      <c r="K9" s="294"/>
      <c r="L9" s="294">
        <v>976440</v>
      </c>
      <c r="M9" s="294">
        <v>274200</v>
      </c>
      <c r="N9" s="294">
        <v>795240</v>
      </c>
      <c r="O9" s="294">
        <v>1180726</v>
      </c>
      <c r="P9" s="294"/>
      <c r="Q9" s="294"/>
    </row>
    <row r="10" spans="1:17" s="120" customFormat="1" ht="33" customHeight="1">
      <c r="A10" s="305" t="s">
        <v>45</v>
      </c>
      <c r="B10" s="294">
        <v>614000</v>
      </c>
      <c r="C10" s="294">
        <f>F10+G10+H10+M10+N10+O10</f>
        <v>1000438</v>
      </c>
      <c r="D10" s="294"/>
      <c r="E10" s="306">
        <f>F10+G10+H10+I10+J10+K10+M10+L10+N10+O10</f>
        <v>1000438</v>
      </c>
      <c r="F10" s="294">
        <v>845907</v>
      </c>
      <c r="G10" s="294">
        <v>71400</v>
      </c>
      <c r="H10" s="294">
        <v>1900</v>
      </c>
      <c r="I10" s="294"/>
      <c r="J10" s="294"/>
      <c r="K10" s="294"/>
      <c r="L10" s="294"/>
      <c r="M10" s="294">
        <v>33000</v>
      </c>
      <c r="N10" s="294">
        <v>6731</v>
      </c>
      <c r="O10" s="294">
        <v>41500</v>
      </c>
      <c r="P10" s="294"/>
      <c r="Q10" s="294"/>
    </row>
    <row r="11" spans="1:17" s="120" customFormat="1" ht="33" customHeight="1">
      <c r="A11" s="317" t="s">
        <v>46</v>
      </c>
      <c r="B11" s="318">
        <v>3748600</v>
      </c>
      <c r="C11" s="318">
        <f>F11+G11+H11+I11+J11+K11+L11+M11+N11+O11</f>
        <v>2502694.1399999997</v>
      </c>
      <c r="D11" s="318"/>
      <c r="E11" s="319">
        <f>F11+G11+H11+I11+J11+K11+L11+M11+N11+O11</f>
        <v>2502694.1399999997</v>
      </c>
      <c r="F11" s="318">
        <f>230154.95+201950+6640+40710</f>
        <v>479454.95</v>
      </c>
      <c r="G11" s="318">
        <v>54874</v>
      </c>
      <c r="H11" s="318">
        <f>66992+962537+5170+4730</f>
        <v>1039429</v>
      </c>
      <c r="I11" s="318">
        <f>20340+2140</f>
        <v>22480</v>
      </c>
      <c r="J11" s="318"/>
      <c r="K11" s="318"/>
      <c r="L11" s="318">
        <f>145458+5000</f>
        <v>150458</v>
      </c>
      <c r="M11" s="318">
        <f>89638+41000</f>
        <v>130638</v>
      </c>
      <c r="N11" s="318">
        <f>169616.19+33994</f>
        <v>203610.19</v>
      </c>
      <c r="O11" s="318">
        <v>421750</v>
      </c>
      <c r="P11" s="318"/>
      <c r="Q11" s="318"/>
    </row>
    <row r="12" spans="1:17" s="120" customFormat="1" ht="33" customHeight="1">
      <c r="A12" s="290" t="s">
        <v>47</v>
      </c>
      <c r="B12" s="294">
        <v>2492313</v>
      </c>
      <c r="C12" s="294">
        <f aca="true" t="shared" si="0" ref="C12:C18">E12</f>
        <v>1855118.7</v>
      </c>
      <c r="D12" s="294"/>
      <c r="E12" s="306">
        <f>F12+G12+H12+I12+J12+K12+L12+M12+N12+O12</f>
        <v>1855118.7</v>
      </c>
      <c r="F12" s="294">
        <v>267524.51</v>
      </c>
      <c r="G12" s="294">
        <v>19200</v>
      </c>
      <c r="H12" s="294">
        <f>23415+1047054.52+22447.68</f>
        <v>1092917.2</v>
      </c>
      <c r="I12" s="294">
        <v>288188.5</v>
      </c>
      <c r="J12" s="294"/>
      <c r="K12" s="294"/>
      <c r="L12" s="294">
        <v>68740</v>
      </c>
      <c r="M12" s="294"/>
      <c r="N12" s="294">
        <v>53980</v>
      </c>
      <c r="O12" s="294">
        <v>64568.49</v>
      </c>
      <c r="P12" s="294"/>
      <c r="Q12" s="294"/>
    </row>
    <row r="13" spans="1:17" s="120" customFormat="1" ht="33" customHeight="1">
      <c r="A13" s="290" t="s">
        <v>100</v>
      </c>
      <c r="B13" s="294">
        <v>1287000</v>
      </c>
      <c r="C13" s="294">
        <f t="shared" si="0"/>
        <v>974751.5900000001</v>
      </c>
      <c r="D13" s="294"/>
      <c r="E13" s="306">
        <f>F13+G13+H13+I13+J13+K13+L13+M13+N13+O13</f>
        <v>974751.5900000001</v>
      </c>
      <c r="F13" s="294">
        <v>220830.93</v>
      </c>
      <c r="G13" s="294"/>
      <c r="H13" s="294">
        <v>12480.39</v>
      </c>
      <c r="I13" s="294"/>
      <c r="J13" s="294"/>
      <c r="K13" s="294"/>
      <c r="L13" s="294"/>
      <c r="M13" s="294"/>
      <c r="N13" s="294"/>
      <c r="O13" s="294">
        <v>741440.27</v>
      </c>
      <c r="P13" s="294"/>
      <c r="Q13" s="294"/>
    </row>
    <row r="14" spans="1:17" s="120" customFormat="1" ht="33" customHeight="1">
      <c r="A14" s="290" t="s">
        <v>165</v>
      </c>
      <c r="B14" s="294">
        <v>263400</v>
      </c>
      <c r="C14" s="294">
        <f t="shared" si="0"/>
        <v>170506.35</v>
      </c>
      <c r="D14" s="294"/>
      <c r="E14" s="306">
        <f>F14+G14+H14+I14+J14+K14+L14+M14+N14+O14</f>
        <v>170506.35</v>
      </c>
      <c r="F14" s="294">
        <f>80206.35+22000</f>
        <v>102206.35</v>
      </c>
      <c r="G14" s="294"/>
      <c r="H14" s="294">
        <v>7900</v>
      </c>
      <c r="I14" s="294">
        <v>16000</v>
      </c>
      <c r="J14" s="294"/>
      <c r="K14" s="294"/>
      <c r="L14" s="294">
        <v>9400</v>
      </c>
      <c r="M14" s="294"/>
      <c r="N14" s="294">
        <v>8000</v>
      </c>
      <c r="O14" s="294">
        <v>27000</v>
      </c>
      <c r="P14" s="294"/>
      <c r="Q14" s="294"/>
    </row>
    <row r="15" spans="1:17" s="120" customFormat="1" ht="33" customHeight="1">
      <c r="A15" s="290" t="s">
        <v>166</v>
      </c>
      <c r="B15" s="294">
        <v>5041800</v>
      </c>
      <c r="C15" s="294">
        <f t="shared" si="0"/>
        <v>4427500</v>
      </c>
      <c r="D15" s="294"/>
      <c r="E15" s="306">
        <f>N15</f>
        <v>4427500</v>
      </c>
      <c r="F15" s="294"/>
      <c r="G15" s="294"/>
      <c r="H15" s="294"/>
      <c r="I15" s="294"/>
      <c r="J15" s="294"/>
      <c r="K15" s="294"/>
      <c r="L15" s="294"/>
      <c r="M15" s="294"/>
      <c r="N15" s="294">
        <v>4427500</v>
      </c>
      <c r="O15" s="294"/>
      <c r="P15" s="294"/>
      <c r="Q15" s="294"/>
    </row>
    <row r="16" spans="1:17" s="364" customFormat="1" ht="33" customHeight="1">
      <c r="A16" s="290" t="s">
        <v>2646</v>
      </c>
      <c r="B16" s="294"/>
      <c r="C16" s="294">
        <f t="shared" si="0"/>
        <v>3963000</v>
      </c>
      <c r="D16" s="294"/>
      <c r="E16" s="306">
        <f>N16</f>
        <v>3963000</v>
      </c>
      <c r="F16" s="294"/>
      <c r="G16" s="294"/>
      <c r="H16" s="294"/>
      <c r="I16" s="294"/>
      <c r="J16" s="294"/>
      <c r="K16" s="294"/>
      <c r="L16" s="294"/>
      <c r="M16" s="294"/>
      <c r="N16" s="294">
        <v>3963000</v>
      </c>
      <c r="O16" s="294"/>
      <c r="P16" s="294"/>
      <c r="Q16" s="294"/>
    </row>
    <row r="17" spans="1:17" s="120" customFormat="1" ht="33" customHeight="1">
      <c r="A17" s="290" t="s">
        <v>48</v>
      </c>
      <c r="B17" s="294">
        <v>30000</v>
      </c>
      <c r="C17" s="294">
        <f t="shared" si="0"/>
        <v>15000</v>
      </c>
      <c r="D17" s="294"/>
      <c r="E17" s="306">
        <f>F17</f>
        <v>15000</v>
      </c>
      <c r="F17" s="294">
        <v>15000</v>
      </c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</row>
    <row r="18" spans="1:17" s="120" customFormat="1" ht="33" customHeight="1">
      <c r="A18" s="291" t="s">
        <v>28</v>
      </c>
      <c r="B18" s="312">
        <v>1902500</v>
      </c>
      <c r="C18" s="312">
        <f t="shared" si="0"/>
        <v>1899120</v>
      </c>
      <c r="D18" s="312"/>
      <c r="E18" s="313">
        <f>F18+G18+H18+I18+J18+K18+L18+M18+N18+O18</f>
        <v>1899120</v>
      </c>
      <c r="F18" s="294">
        <v>10000</v>
      </c>
      <c r="G18" s="294"/>
      <c r="H18" s="294">
        <f>1846120+5000</f>
        <v>1851120</v>
      </c>
      <c r="I18" s="294"/>
      <c r="J18" s="294"/>
      <c r="K18" s="294"/>
      <c r="L18" s="294">
        <v>10000</v>
      </c>
      <c r="M18" s="294">
        <v>28000</v>
      </c>
      <c r="N18" s="294"/>
      <c r="O18" s="294"/>
      <c r="P18" s="294"/>
      <c r="Q18" s="312"/>
    </row>
    <row r="19" spans="1:17" s="120" customFormat="1" ht="33" customHeight="1" thickBot="1">
      <c r="A19" s="222" t="s">
        <v>167</v>
      </c>
      <c r="B19" s="314">
        <f>SUM(B7:B18)</f>
        <v>50417682</v>
      </c>
      <c r="C19" s="314">
        <f>SUM(C7:C18)</f>
        <v>46156894.78000001</v>
      </c>
      <c r="D19" s="314"/>
      <c r="E19" s="314">
        <f>SUM(E7:E18)</f>
        <v>46156894.78000001</v>
      </c>
      <c r="F19" s="315">
        <f>SUM(F7:F18)</f>
        <v>9725129.739999998</v>
      </c>
      <c r="G19" s="315">
        <f aca="true" t="shared" si="1" ref="G19:Q19">SUM(G7:G18)</f>
        <v>373534</v>
      </c>
      <c r="H19" s="315">
        <f t="shared" si="1"/>
        <v>5754206.59</v>
      </c>
      <c r="I19" s="315">
        <f t="shared" si="1"/>
        <v>486088.5</v>
      </c>
      <c r="J19" s="315"/>
      <c r="K19" s="315"/>
      <c r="L19" s="315">
        <f t="shared" si="1"/>
        <v>1215038</v>
      </c>
      <c r="M19" s="315">
        <f t="shared" si="1"/>
        <v>465838</v>
      </c>
      <c r="N19" s="315">
        <f t="shared" si="1"/>
        <v>9458061.19</v>
      </c>
      <c r="O19" s="315">
        <f t="shared" si="1"/>
        <v>2476984.76</v>
      </c>
      <c r="P19" s="315"/>
      <c r="Q19" s="315">
        <f t="shared" si="1"/>
        <v>16202014</v>
      </c>
    </row>
    <row r="20" spans="1:17" s="120" customFormat="1" ht="33" customHeight="1" thickTop="1">
      <c r="A20" s="255" t="s">
        <v>32</v>
      </c>
      <c r="B20" s="488">
        <f>50417682-B19</f>
        <v>0</v>
      </c>
      <c r="C20" s="261"/>
      <c r="D20" s="261"/>
      <c r="E20" s="261"/>
      <c r="F20" s="263"/>
      <c r="G20" s="263"/>
      <c r="H20" s="261"/>
      <c r="I20" s="263"/>
      <c r="J20" s="263"/>
      <c r="K20" s="263"/>
      <c r="L20" s="263"/>
      <c r="M20" s="263"/>
      <c r="N20" s="263"/>
      <c r="O20" s="263"/>
      <c r="P20" s="263"/>
      <c r="Q20" s="263"/>
    </row>
    <row r="21" spans="1:17" ht="33" customHeight="1">
      <c r="A21" s="289" t="s">
        <v>41</v>
      </c>
      <c r="B21" s="307">
        <v>127550</v>
      </c>
      <c r="C21" s="293"/>
      <c r="D21" s="293"/>
      <c r="E21" s="293">
        <v>102850</v>
      </c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490"/>
      <c r="Q21" s="293"/>
    </row>
    <row r="22" spans="1:17" ht="33" customHeight="1">
      <c r="A22" s="289" t="s">
        <v>42</v>
      </c>
      <c r="B22" s="307">
        <v>24000</v>
      </c>
      <c r="C22" s="293"/>
      <c r="D22" s="293"/>
      <c r="E22" s="293">
        <v>64259.89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490"/>
      <c r="Q22" s="293"/>
    </row>
    <row r="23" spans="1:17" ht="33" customHeight="1">
      <c r="A23" s="290" t="s">
        <v>259</v>
      </c>
      <c r="B23" s="488">
        <v>1000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490"/>
      <c r="Q23" s="293"/>
    </row>
    <row r="24" spans="1:17" ht="33" customHeight="1">
      <c r="A24" s="290" t="s">
        <v>51</v>
      </c>
      <c r="B24" s="486">
        <v>100000</v>
      </c>
      <c r="C24" s="293"/>
      <c r="D24" s="487"/>
      <c r="E24" s="293">
        <v>311299.13</v>
      </c>
      <c r="F24" s="487"/>
      <c r="G24" s="293"/>
      <c r="H24" s="487"/>
      <c r="I24" s="293"/>
      <c r="J24" s="487"/>
      <c r="K24" s="293"/>
      <c r="L24" s="487"/>
      <c r="M24" s="293"/>
      <c r="N24" s="487"/>
      <c r="O24" s="293"/>
      <c r="P24" s="487"/>
      <c r="Q24" s="293"/>
    </row>
    <row r="25" spans="1:17" ht="33" customHeight="1">
      <c r="A25" s="290" t="s">
        <v>43</v>
      </c>
      <c r="B25" s="486">
        <v>51300</v>
      </c>
      <c r="C25" s="293"/>
      <c r="D25" s="487"/>
      <c r="E25" s="293">
        <v>1511.2</v>
      </c>
      <c r="F25" s="487"/>
      <c r="G25" s="293"/>
      <c r="H25" s="487"/>
      <c r="I25" s="293"/>
      <c r="J25" s="487"/>
      <c r="K25" s="293"/>
      <c r="L25" s="487"/>
      <c r="M25" s="293"/>
      <c r="N25" s="487"/>
      <c r="O25" s="293"/>
      <c r="P25" s="487"/>
      <c r="Q25" s="293"/>
    </row>
    <row r="26" spans="1:17" ht="33" customHeight="1">
      <c r="A26" s="290" t="s">
        <v>44</v>
      </c>
      <c r="B26" s="486"/>
      <c r="C26" s="293"/>
      <c r="D26" s="489"/>
      <c r="E26" s="293"/>
      <c r="F26" s="293"/>
      <c r="G26" s="293"/>
      <c r="H26" s="490"/>
      <c r="I26" s="293"/>
      <c r="J26" s="489"/>
      <c r="K26" s="293"/>
      <c r="L26" s="490"/>
      <c r="M26" s="293"/>
      <c r="N26" s="487"/>
      <c r="O26" s="293"/>
      <c r="P26" s="487"/>
      <c r="Q26" s="293"/>
    </row>
    <row r="27" spans="1:17" ht="33" customHeight="1">
      <c r="A27" s="291" t="s">
        <v>260</v>
      </c>
      <c r="B27" s="491">
        <v>17973610</v>
      </c>
      <c r="C27" s="295"/>
      <c r="D27" s="295"/>
      <c r="E27" s="295">
        <v>21945511.02</v>
      </c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</row>
    <row r="28" spans="1:17" ht="33" customHeight="1">
      <c r="A28" s="292" t="s">
        <v>261</v>
      </c>
      <c r="B28" s="257">
        <v>32140222</v>
      </c>
      <c r="C28" s="297"/>
      <c r="D28" s="297"/>
      <c r="E28" s="297">
        <v>27047982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7"/>
      <c r="P28" s="297"/>
      <c r="Q28" s="297"/>
    </row>
    <row r="29" spans="1:17" ht="33" customHeight="1">
      <c r="A29" s="291" t="s">
        <v>262</v>
      </c>
      <c r="B29" s="488"/>
      <c r="C29" s="293"/>
      <c r="D29" s="293"/>
      <c r="E29" s="293"/>
      <c r="F29" s="262"/>
      <c r="G29" s="262"/>
      <c r="H29" s="262"/>
      <c r="I29" s="262"/>
      <c r="J29" s="262"/>
      <c r="K29" s="262"/>
      <c r="L29" s="262"/>
      <c r="M29" s="262"/>
      <c r="N29" s="262"/>
      <c r="O29" s="293"/>
      <c r="P29" s="293"/>
      <c r="Q29" s="293"/>
    </row>
    <row r="30" spans="1:17" ht="33" customHeight="1" thickBot="1">
      <c r="A30" s="256" t="s">
        <v>38</v>
      </c>
      <c r="B30" s="264">
        <f aca="true" t="shared" si="2" ref="B30:Q30">SUM(B21:B29)</f>
        <v>50417682</v>
      </c>
      <c r="C30" s="298">
        <f t="shared" si="2"/>
        <v>0</v>
      </c>
      <c r="D30" s="298">
        <f t="shared" si="2"/>
        <v>0</v>
      </c>
      <c r="E30" s="298">
        <f t="shared" si="2"/>
        <v>49473413.239999995</v>
      </c>
      <c r="F30" s="298">
        <f t="shared" si="2"/>
        <v>0</v>
      </c>
      <c r="G30" s="298">
        <f t="shared" si="2"/>
        <v>0</v>
      </c>
      <c r="H30" s="298">
        <f t="shared" si="2"/>
        <v>0</v>
      </c>
      <c r="I30" s="298">
        <f t="shared" si="2"/>
        <v>0</v>
      </c>
      <c r="J30" s="298"/>
      <c r="K30" s="298"/>
      <c r="L30" s="298">
        <f t="shared" si="2"/>
        <v>0</v>
      </c>
      <c r="M30" s="298">
        <f t="shared" si="2"/>
        <v>0</v>
      </c>
      <c r="N30" s="298">
        <f t="shared" si="2"/>
        <v>0</v>
      </c>
      <c r="O30" s="298">
        <f t="shared" si="2"/>
        <v>0</v>
      </c>
      <c r="P30" s="298"/>
      <c r="Q30" s="298">
        <f t="shared" si="2"/>
        <v>0</v>
      </c>
    </row>
    <row r="31" spans="1:5" ht="39.75" customHeight="1" thickBot="1" thickTop="1">
      <c r="A31" s="269" t="s">
        <v>168</v>
      </c>
      <c r="C31" s="158"/>
      <c r="D31" s="159"/>
      <c r="E31" s="299">
        <f>+E30-E19</f>
        <v>3316518.459999986</v>
      </c>
    </row>
    <row r="32" spans="1:17" ht="27.75" customHeight="1" thickTop="1">
      <c r="A32" s="615"/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</row>
    <row r="33" spans="1:17" ht="35.25" customHeight="1">
      <c r="A33" s="615" t="s">
        <v>263</v>
      </c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</row>
    <row r="34" spans="1:17" ht="27.75" customHeight="1">
      <c r="A34" s="615"/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</row>
    <row r="35" spans="1:17" ht="37.5">
      <c r="A35" s="701" t="s">
        <v>2702</v>
      </c>
      <c r="B35" s="701"/>
      <c r="C35" s="701"/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</row>
    <row r="36" spans="1:17" s="36" customFormat="1" ht="37.5">
      <c r="A36" s="700" t="s">
        <v>2705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0"/>
      <c r="P36" s="700"/>
      <c r="Q36" s="700"/>
    </row>
    <row r="37" spans="1:17" s="36" customFormat="1" ht="37.5">
      <c r="A37" s="700" t="s">
        <v>2703</v>
      </c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</row>
    <row r="38" spans="1:17" ht="37.5">
      <c r="A38" s="700" t="s">
        <v>2704</v>
      </c>
      <c r="B38" s="700"/>
      <c r="C38" s="700"/>
      <c r="D38" s="700"/>
      <c r="E38" s="700"/>
      <c r="F38" s="700"/>
      <c r="G38" s="700"/>
      <c r="H38" s="700"/>
      <c r="I38" s="700"/>
      <c r="J38" s="700"/>
      <c r="K38" s="700"/>
      <c r="L38" s="700"/>
      <c r="M38" s="700"/>
      <c r="N38" s="700"/>
      <c r="O38" s="700"/>
      <c r="P38" s="700"/>
      <c r="Q38" s="700"/>
    </row>
  </sheetData>
  <sheetProtection/>
  <mergeCells count="7">
    <mergeCell ref="A38:Q38"/>
    <mergeCell ref="A1:Q1"/>
    <mergeCell ref="A2:Q2"/>
    <mergeCell ref="A3:Q3"/>
    <mergeCell ref="A35:Q35"/>
    <mergeCell ref="A36:Q36"/>
    <mergeCell ref="A37:Q37"/>
  </mergeCells>
  <printOptions/>
  <pageMargins left="0.07874015748031496" right="0" top="0.1968503937007874" bottom="0" header="0.31496062992125984" footer="0.31496062992125984"/>
  <pageSetup horizontalDpi="600" verticalDpi="6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0" zoomScaleNormal="70" zoomScaleSheetLayoutView="70" zoomScalePageLayoutView="0" workbookViewId="0" topLeftCell="A18">
      <selection activeCell="D20" sqref="D20"/>
    </sheetView>
  </sheetViews>
  <sheetFormatPr defaultColWidth="9.140625" defaultRowHeight="15"/>
  <cols>
    <col min="1" max="1" width="35.28125" style="116" customWidth="1"/>
    <col min="2" max="2" width="13.421875" style="116" customWidth="1"/>
    <col min="3" max="3" width="14.28125" style="116" customWidth="1"/>
    <col min="4" max="4" width="13.8515625" style="116" customWidth="1"/>
    <col min="5" max="5" width="12.7109375" style="116" customWidth="1"/>
    <col min="6" max="8" width="13.8515625" style="116" customWidth="1"/>
    <col min="9" max="11" width="12.57421875" style="116" customWidth="1"/>
    <col min="12" max="16" width="13.8515625" style="116" customWidth="1"/>
    <col min="17" max="17" width="12.8515625" style="116" customWidth="1"/>
    <col min="18" max="16384" width="9.00390625" style="116" customWidth="1"/>
  </cols>
  <sheetData>
    <row r="1" spans="1:17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</row>
    <row r="2" spans="1:17" ht="29.25">
      <c r="A2" s="652" t="s">
        <v>170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</row>
    <row r="3" spans="1:17" ht="29.25">
      <c r="A3" s="652" t="str">
        <f>+'ตามแผนงาน 1'!A3:F3</f>
        <v>ตั้งแต่วันที่  1  ตุลาคม 2560  ถึง  30 กันยายน 2561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</row>
    <row r="4" spans="1:16" ht="12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7" s="120" customFormat="1" ht="132.75" customHeight="1">
      <c r="A5" s="222" t="s">
        <v>31</v>
      </c>
      <c r="B5" s="222" t="s">
        <v>29</v>
      </c>
      <c r="C5" s="226" t="s">
        <v>257</v>
      </c>
      <c r="D5" s="226" t="s">
        <v>258</v>
      </c>
      <c r="E5" s="222" t="s">
        <v>68</v>
      </c>
      <c r="F5" s="224" t="s">
        <v>151</v>
      </c>
      <c r="G5" s="224" t="s">
        <v>152</v>
      </c>
      <c r="H5" s="240" t="s">
        <v>153</v>
      </c>
      <c r="I5" s="224" t="s">
        <v>174</v>
      </c>
      <c r="J5" s="224" t="s">
        <v>154</v>
      </c>
      <c r="K5" s="224" t="s">
        <v>155</v>
      </c>
      <c r="L5" s="224" t="s">
        <v>156</v>
      </c>
      <c r="M5" s="224" t="s">
        <v>157</v>
      </c>
      <c r="N5" s="224" t="s">
        <v>158</v>
      </c>
      <c r="O5" s="224" t="s">
        <v>159</v>
      </c>
      <c r="P5" s="224" t="s">
        <v>160</v>
      </c>
      <c r="Q5" s="225" t="s">
        <v>49</v>
      </c>
    </row>
    <row r="6" spans="1:17" s="120" customFormat="1" ht="24" customHeight="1">
      <c r="A6" s="247" t="s">
        <v>33</v>
      </c>
      <c r="B6" s="137"/>
      <c r="C6" s="138"/>
      <c r="D6" s="139"/>
      <c r="E6" s="138">
        <f aca="true" t="shared" si="0" ref="E6:E17">SUM(F6:Q6)</f>
        <v>0</v>
      </c>
      <c r="F6" s="140"/>
      <c r="G6" s="140"/>
      <c r="H6" s="139"/>
      <c r="I6" s="140"/>
      <c r="J6" s="140"/>
      <c r="K6" s="140"/>
      <c r="L6" s="140"/>
      <c r="M6" s="140"/>
      <c r="N6" s="140"/>
      <c r="O6" s="140"/>
      <c r="P6" s="140"/>
      <c r="Q6" s="140"/>
    </row>
    <row r="7" spans="1:17" s="120" customFormat="1" ht="24" customHeight="1">
      <c r="A7" s="265" t="s">
        <v>49</v>
      </c>
      <c r="B7" s="141"/>
      <c r="C7" s="105"/>
      <c r="D7" s="142"/>
      <c r="E7" s="143">
        <f t="shared" si="0"/>
        <v>0</v>
      </c>
      <c r="F7" s="144"/>
      <c r="G7" s="144"/>
      <c r="H7" s="145"/>
      <c r="I7" s="144"/>
      <c r="J7" s="144"/>
      <c r="K7" s="144"/>
      <c r="L7" s="144"/>
      <c r="M7" s="144"/>
      <c r="N7" s="144"/>
      <c r="O7" s="144"/>
      <c r="P7" s="144"/>
      <c r="Q7" s="146"/>
    </row>
    <row r="8" spans="1:17" s="120" customFormat="1" ht="24" customHeight="1">
      <c r="A8" s="266" t="s">
        <v>97</v>
      </c>
      <c r="B8" s="133"/>
      <c r="C8" s="105"/>
      <c r="D8" s="105"/>
      <c r="E8" s="143">
        <f t="shared" si="0"/>
        <v>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47"/>
    </row>
    <row r="9" spans="1:17" s="120" customFormat="1" ht="24" customHeight="1">
      <c r="A9" s="266" t="s">
        <v>98</v>
      </c>
      <c r="B9" s="133"/>
      <c r="C9" s="105"/>
      <c r="D9" s="105"/>
      <c r="E9" s="143">
        <f t="shared" si="0"/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47"/>
    </row>
    <row r="10" spans="1:17" s="120" customFormat="1" ht="24" customHeight="1">
      <c r="A10" s="267" t="s">
        <v>45</v>
      </c>
      <c r="B10" s="126"/>
      <c r="C10" s="105"/>
      <c r="D10" s="105"/>
      <c r="E10" s="143">
        <f t="shared" si="0"/>
        <v>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47"/>
    </row>
    <row r="11" spans="1:17" s="120" customFormat="1" ht="24" customHeight="1">
      <c r="A11" s="267" t="s">
        <v>46</v>
      </c>
      <c r="B11" s="126"/>
      <c r="C11" s="105"/>
      <c r="D11" s="105"/>
      <c r="E11" s="143">
        <f t="shared" si="0"/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47"/>
    </row>
    <row r="12" spans="1:17" s="120" customFormat="1" ht="24" customHeight="1">
      <c r="A12" s="267" t="s">
        <v>47</v>
      </c>
      <c r="B12" s="126"/>
      <c r="C12" s="105"/>
      <c r="D12" s="105"/>
      <c r="E12" s="143">
        <f t="shared" si="0"/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47"/>
    </row>
    <row r="13" spans="1:17" s="120" customFormat="1" ht="24" customHeight="1">
      <c r="A13" s="267" t="s">
        <v>100</v>
      </c>
      <c r="B13" s="126"/>
      <c r="C13" s="105"/>
      <c r="D13" s="105"/>
      <c r="E13" s="143">
        <f t="shared" si="0"/>
        <v>0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47"/>
    </row>
    <row r="14" spans="1:17" s="120" customFormat="1" ht="24" customHeight="1">
      <c r="A14" s="267" t="s">
        <v>165</v>
      </c>
      <c r="B14" s="126"/>
      <c r="C14" s="105"/>
      <c r="D14" s="105"/>
      <c r="E14" s="143">
        <f t="shared" si="0"/>
        <v>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05"/>
      <c r="P14" s="105"/>
      <c r="Q14" s="147"/>
    </row>
    <row r="15" spans="1:17" s="120" customFormat="1" ht="24" customHeight="1">
      <c r="A15" s="267" t="s">
        <v>166</v>
      </c>
      <c r="B15" s="126"/>
      <c r="C15" s="105"/>
      <c r="D15" s="105"/>
      <c r="E15" s="143">
        <f t="shared" si="0"/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05"/>
      <c r="P15" s="105"/>
      <c r="Q15" s="147"/>
    </row>
    <row r="16" spans="1:17" s="120" customFormat="1" ht="24" customHeight="1">
      <c r="A16" s="267" t="s">
        <v>48</v>
      </c>
      <c r="B16" s="126"/>
      <c r="C16" s="105"/>
      <c r="D16" s="105"/>
      <c r="E16" s="143">
        <f t="shared" si="0"/>
        <v>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05"/>
      <c r="P16" s="105"/>
      <c r="Q16" s="147"/>
    </row>
    <row r="17" spans="1:17" s="120" customFormat="1" ht="24" customHeight="1">
      <c r="A17" s="268" t="s">
        <v>28</v>
      </c>
      <c r="B17" s="148"/>
      <c r="C17" s="106"/>
      <c r="D17" s="106"/>
      <c r="E17" s="149">
        <f t="shared" si="0"/>
        <v>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06"/>
      <c r="P17" s="106"/>
      <c r="Q17" s="150"/>
    </row>
    <row r="18" spans="1:17" s="120" customFormat="1" ht="24" customHeight="1" thickBot="1">
      <c r="A18" s="222" t="s">
        <v>167</v>
      </c>
      <c r="B18" s="151">
        <f>SUM(B7:B17)</f>
        <v>0</v>
      </c>
      <c r="C18" s="151">
        <f>SUM(C7:C17)</f>
        <v>0</v>
      </c>
      <c r="D18" s="151">
        <f>SUM(D7:D17)</f>
        <v>0</v>
      </c>
      <c r="E18" s="151">
        <f>SUM(E7:E17)</f>
        <v>0</v>
      </c>
      <c r="F18" s="152">
        <f>SUM(F7:F17)</f>
        <v>0</v>
      </c>
      <c r="G18" s="152">
        <f aca="true" t="shared" si="1" ref="G18:Q18">SUM(G7:G17)</f>
        <v>0</v>
      </c>
      <c r="H18" s="152">
        <f t="shared" si="1"/>
        <v>0</v>
      </c>
      <c r="I18" s="152">
        <f t="shared" si="1"/>
        <v>0</v>
      </c>
      <c r="J18" s="152"/>
      <c r="K18" s="152"/>
      <c r="L18" s="152">
        <f t="shared" si="1"/>
        <v>0</v>
      </c>
      <c r="M18" s="152">
        <f t="shared" si="1"/>
        <v>0</v>
      </c>
      <c r="N18" s="152">
        <f t="shared" si="1"/>
        <v>0</v>
      </c>
      <c r="O18" s="152">
        <f t="shared" si="1"/>
        <v>0</v>
      </c>
      <c r="P18" s="152"/>
      <c r="Q18" s="153">
        <f t="shared" si="1"/>
        <v>0</v>
      </c>
    </row>
    <row r="19" spans="1:17" s="120" customFormat="1" ht="24" customHeight="1" thickTop="1">
      <c r="A19" s="248" t="s">
        <v>32</v>
      </c>
      <c r="B19" s="154"/>
      <c r="C19" s="143"/>
      <c r="D19" s="143"/>
      <c r="E19" s="143"/>
      <c r="F19" s="155"/>
      <c r="G19" s="155"/>
      <c r="H19" s="143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ht="24" customHeight="1">
      <c r="A20" s="266" t="s">
        <v>41</v>
      </c>
      <c r="B20" s="13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24" customHeight="1">
      <c r="A21" s="266" t="s">
        <v>42</v>
      </c>
      <c r="B21" s="133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</row>
    <row r="22" spans="1:17" ht="24" customHeight="1">
      <c r="A22" s="267" t="s">
        <v>259</v>
      </c>
      <c r="B22" s="12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1:17" ht="24" customHeight="1">
      <c r="A23" s="267" t="s">
        <v>51</v>
      </c>
      <c r="B23" s="126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1:17" ht="24" customHeight="1">
      <c r="A24" s="267" t="s">
        <v>43</v>
      </c>
      <c r="B24" s="126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 ht="24" customHeight="1">
      <c r="A25" s="267" t="s">
        <v>44</v>
      </c>
      <c r="B25" s="12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 ht="24" customHeight="1">
      <c r="A26" s="267" t="s">
        <v>260</v>
      </c>
      <c r="B26" s="126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17" ht="24" customHeight="1">
      <c r="A27" s="267" t="s">
        <v>261</v>
      </c>
      <c r="B27" s="126"/>
      <c r="C27" s="105"/>
      <c r="D27" s="105"/>
      <c r="E27" s="105"/>
      <c r="F27" s="126"/>
      <c r="G27" s="126"/>
      <c r="H27" s="126"/>
      <c r="I27" s="126"/>
      <c r="J27" s="126"/>
      <c r="K27" s="126"/>
      <c r="L27" s="126"/>
      <c r="M27" s="126"/>
      <c r="N27" s="126"/>
      <c r="O27" s="105"/>
      <c r="P27" s="105"/>
      <c r="Q27" s="105"/>
    </row>
    <row r="28" spans="1:17" ht="24" customHeight="1">
      <c r="A28" s="267" t="s">
        <v>2706</v>
      </c>
      <c r="B28" s="126"/>
      <c r="C28" s="105"/>
      <c r="D28" s="105"/>
      <c r="E28" s="105"/>
      <c r="F28" s="126"/>
      <c r="G28" s="126"/>
      <c r="H28" s="126"/>
      <c r="I28" s="126"/>
      <c r="J28" s="126"/>
      <c r="K28" s="126"/>
      <c r="L28" s="126"/>
      <c r="M28" s="126"/>
      <c r="N28" s="126"/>
      <c r="O28" s="105"/>
      <c r="P28" s="105"/>
      <c r="Q28" s="105"/>
    </row>
    <row r="29" spans="1:17" ht="24" customHeight="1" thickBot="1">
      <c r="A29" s="249" t="s">
        <v>38</v>
      </c>
      <c r="B29" s="156">
        <f aca="true" t="shared" si="2" ref="B29:Q29">SUM(B20:B28)</f>
        <v>0</v>
      </c>
      <c r="C29" s="157">
        <f t="shared" si="2"/>
        <v>0</v>
      </c>
      <c r="D29" s="157">
        <f t="shared" si="2"/>
        <v>0</v>
      </c>
      <c r="E29" s="157">
        <f t="shared" si="2"/>
        <v>0</v>
      </c>
      <c r="F29" s="157">
        <f t="shared" si="2"/>
        <v>0</v>
      </c>
      <c r="G29" s="157">
        <f t="shared" si="2"/>
        <v>0</v>
      </c>
      <c r="H29" s="157">
        <f t="shared" si="2"/>
        <v>0</v>
      </c>
      <c r="I29" s="157">
        <f t="shared" si="2"/>
        <v>0</v>
      </c>
      <c r="J29" s="157"/>
      <c r="K29" s="157"/>
      <c r="L29" s="157">
        <f t="shared" si="2"/>
        <v>0</v>
      </c>
      <c r="M29" s="157">
        <f t="shared" si="2"/>
        <v>0</v>
      </c>
      <c r="N29" s="157">
        <f t="shared" si="2"/>
        <v>0</v>
      </c>
      <c r="O29" s="157">
        <f t="shared" si="2"/>
        <v>0</v>
      </c>
      <c r="P29" s="157"/>
      <c r="Q29" s="157">
        <f t="shared" si="2"/>
        <v>0</v>
      </c>
    </row>
    <row r="30" spans="1:18" ht="34.5" customHeight="1" thickBot="1" thickTop="1">
      <c r="A30" s="250" t="s">
        <v>168</v>
      </c>
      <c r="B30" s="217"/>
      <c r="C30" s="251"/>
      <c r="D30" s="252"/>
      <c r="E30" s="253">
        <f>+E29-E18</f>
        <v>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</row>
    <row r="31" spans="1:18" ht="27.75" customHeight="1" thickTop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ht="34.5" customHeight="1">
      <c r="A32" s="615" t="s">
        <v>263</v>
      </c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  <c r="R32" s="217"/>
    </row>
    <row r="33" spans="1:18" ht="20.25" customHeight="1">
      <c r="A33" s="615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217"/>
    </row>
    <row r="34" spans="1:18" ht="32.25" customHeight="1">
      <c r="A34" s="701" t="s">
        <v>2711</v>
      </c>
      <c r="B34" s="701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217"/>
    </row>
    <row r="35" spans="1:18" s="36" customFormat="1" ht="32.25" customHeight="1">
      <c r="A35" s="700" t="s">
        <v>2709</v>
      </c>
      <c r="B35" s="700"/>
      <c r="C35" s="700"/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217"/>
    </row>
    <row r="36" spans="1:18" s="36" customFormat="1" ht="32.25" customHeight="1">
      <c r="A36" s="700" t="s">
        <v>2710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0"/>
      <c r="P36" s="700"/>
      <c r="Q36" s="700"/>
      <c r="R36" s="217"/>
    </row>
    <row r="37" spans="1:17" ht="32.25" customHeight="1">
      <c r="A37" s="700" t="s">
        <v>2708</v>
      </c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</row>
  </sheetData>
  <sheetProtection/>
  <mergeCells count="7">
    <mergeCell ref="A37:Q37"/>
    <mergeCell ref="A1:Q1"/>
    <mergeCell ref="A2:Q2"/>
    <mergeCell ref="A3:Q3"/>
    <mergeCell ref="A34:Q34"/>
    <mergeCell ref="A35:Q35"/>
    <mergeCell ref="A36:Q36"/>
  </mergeCells>
  <printOptions/>
  <pageMargins left="0.07874015748031496" right="0" top="0.7480314960629921" bottom="0" header="0.31496062992125984" footer="0.31496062992125984"/>
  <pageSetup horizontalDpi="600" verticalDpi="600" orientation="landscape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70" zoomScaleNormal="70" zoomScaleSheetLayoutView="70" zoomScalePageLayoutView="0" workbookViewId="0" topLeftCell="A28">
      <selection activeCell="J44" sqref="J44"/>
    </sheetView>
  </sheetViews>
  <sheetFormatPr defaultColWidth="9.140625" defaultRowHeight="15"/>
  <cols>
    <col min="1" max="1" width="39.421875" style="116" customWidth="1"/>
    <col min="2" max="2" width="15.140625" style="116" customWidth="1"/>
    <col min="3" max="3" width="16.8515625" style="116" customWidth="1"/>
    <col min="4" max="4" width="14.57421875" style="116" customWidth="1"/>
    <col min="5" max="5" width="14.8515625" style="116" customWidth="1"/>
    <col min="6" max="6" width="13.7109375" style="116" customWidth="1"/>
    <col min="7" max="12" width="12.57421875" style="116" customWidth="1"/>
    <col min="13" max="13" width="15.7109375" style="116" customWidth="1"/>
    <col min="14" max="14" width="14.140625" style="116" customWidth="1"/>
    <col min="15" max="15" width="15.140625" style="116" customWidth="1"/>
    <col min="16" max="17" width="14.57421875" style="116" customWidth="1"/>
    <col min="18" max="16384" width="9.00390625" style="116" customWidth="1"/>
  </cols>
  <sheetData>
    <row r="1" spans="1:17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</row>
    <row r="2" spans="1:17" ht="29.25">
      <c r="A2" s="652" t="s">
        <v>171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</row>
    <row r="3" spans="1:17" ht="29.25">
      <c r="A3" s="652" t="str">
        <f>+'ตามแผนงาน 1'!A3:F3</f>
        <v>ตั้งแต่วันที่  1  ตุลาคม 2560  ถึง  30 กันยายน 2561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</row>
    <row r="4" spans="1:16" ht="10.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7" s="120" customFormat="1" ht="130.5" customHeight="1">
      <c r="A5" s="222" t="s">
        <v>31</v>
      </c>
      <c r="B5" s="222" t="s">
        <v>29</v>
      </c>
      <c r="C5" s="226" t="s">
        <v>257</v>
      </c>
      <c r="D5" s="226" t="s">
        <v>258</v>
      </c>
      <c r="E5" s="222" t="s">
        <v>68</v>
      </c>
      <c r="F5" s="224" t="s">
        <v>151</v>
      </c>
      <c r="G5" s="224" t="s">
        <v>152</v>
      </c>
      <c r="H5" s="240" t="s">
        <v>153</v>
      </c>
      <c r="I5" s="224" t="s">
        <v>174</v>
      </c>
      <c r="J5" s="224" t="s">
        <v>154</v>
      </c>
      <c r="K5" s="224" t="s">
        <v>155</v>
      </c>
      <c r="L5" s="224" t="s">
        <v>156</v>
      </c>
      <c r="M5" s="224" t="s">
        <v>157</v>
      </c>
      <c r="N5" s="224" t="s">
        <v>158</v>
      </c>
      <c r="O5" s="224" t="s">
        <v>159</v>
      </c>
      <c r="P5" s="224" t="s">
        <v>160</v>
      </c>
      <c r="Q5" s="225" t="s">
        <v>49</v>
      </c>
    </row>
    <row r="6" spans="1:17" s="120" customFormat="1" ht="27" customHeight="1">
      <c r="A6" s="270" t="s">
        <v>33</v>
      </c>
      <c r="B6" s="137"/>
      <c r="C6" s="138"/>
      <c r="D6" s="139"/>
      <c r="E6" s="138">
        <f aca="true" t="shared" si="0" ref="E6:E17">SUM(F6:Q6)</f>
        <v>0</v>
      </c>
      <c r="F6" s="140"/>
      <c r="G6" s="140"/>
      <c r="H6" s="139"/>
      <c r="I6" s="140"/>
      <c r="J6" s="140"/>
      <c r="K6" s="140"/>
      <c r="L6" s="140"/>
      <c r="M6" s="140"/>
      <c r="N6" s="140"/>
      <c r="O6" s="140"/>
      <c r="P6" s="140"/>
      <c r="Q6" s="140"/>
    </row>
    <row r="7" spans="1:17" s="120" customFormat="1" ht="27" customHeight="1">
      <c r="A7" s="221" t="s">
        <v>49</v>
      </c>
      <c r="B7" s="141"/>
      <c r="C7" s="105"/>
      <c r="D7" s="142"/>
      <c r="E7" s="143">
        <f t="shared" si="0"/>
        <v>0</v>
      </c>
      <c r="F7" s="144"/>
      <c r="G7" s="144"/>
      <c r="H7" s="145"/>
      <c r="I7" s="144"/>
      <c r="J7" s="144"/>
      <c r="K7" s="144"/>
      <c r="L7" s="144"/>
      <c r="M7" s="144"/>
      <c r="N7" s="144"/>
      <c r="O7" s="144"/>
      <c r="P7" s="144"/>
      <c r="Q7" s="146"/>
    </row>
    <row r="8" spans="1:17" s="120" customFormat="1" ht="27" customHeight="1">
      <c r="A8" s="219" t="s">
        <v>97</v>
      </c>
      <c r="B8" s="133"/>
      <c r="C8" s="105"/>
      <c r="D8" s="105"/>
      <c r="E8" s="143">
        <f t="shared" si="0"/>
        <v>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47"/>
    </row>
    <row r="9" spans="1:17" s="120" customFormat="1" ht="27" customHeight="1">
      <c r="A9" s="219" t="s">
        <v>98</v>
      </c>
      <c r="B9" s="133"/>
      <c r="C9" s="105"/>
      <c r="D9" s="105"/>
      <c r="E9" s="143">
        <f t="shared" si="0"/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47"/>
    </row>
    <row r="10" spans="1:17" s="120" customFormat="1" ht="27" customHeight="1">
      <c r="A10" s="220" t="s">
        <v>45</v>
      </c>
      <c r="B10" s="126"/>
      <c r="C10" s="105"/>
      <c r="D10" s="105"/>
      <c r="E10" s="143">
        <f t="shared" si="0"/>
        <v>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47"/>
    </row>
    <row r="11" spans="1:17" s="120" customFormat="1" ht="27" customHeight="1">
      <c r="A11" s="220" t="s">
        <v>46</v>
      </c>
      <c r="B11" s="126"/>
      <c r="C11" s="105"/>
      <c r="D11" s="105"/>
      <c r="E11" s="143">
        <f t="shared" si="0"/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47"/>
    </row>
    <row r="12" spans="1:17" s="120" customFormat="1" ht="27" customHeight="1">
      <c r="A12" s="220" t="s">
        <v>47</v>
      </c>
      <c r="B12" s="126"/>
      <c r="C12" s="105"/>
      <c r="D12" s="105"/>
      <c r="E12" s="143">
        <f t="shared" si="0"/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47"/>
    </row>
    <row r="13" spans="1:17" s="120" customFormat="1" ht="27" customHeight="1">
      <c r="A13" s="220" t="s">
        <v>100</v>
      </c>
      <c r="B13" s="126"/>
      <c r="C13" s="105"/>
      <c r="D13" s="105"/>
      <c r="E13" s="143">
        <f t="shared" si="0"/>
        <v>0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47"/>
    </row>
    <row r="14" spans="1:17" s="120" customFormat="1" ht="27" customHeight="1">
      <c r="A14" s="220" t="s">
        <v>165</v>
      </c>
      <c r="B14" s="126"/>
      <c r="C14" s="105"/>
      <c r="D14" s="105"/>
      <c r="E14" s="143">
        <f t="shared" si="0"/>
        <v>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05"/>
      <c r="P14" s="105"/>
      <c r="Q14" s="147"/>
    </row>
    <row r="15" spans="1:17" s="120" customFormat="1" ht="27" customHeight="1">
      <c r="A15" s="220" t="s">
        <v>166</v>
      </c>
      <c r="B15" s="126"/>
      <c r="C15" s="105"/>
      <c r="D15" s="105"/>
      <c r="E15" s="143">
        <f t="shared" si="0"/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05"/>
      <c r="P15" s="105"/>
      <c r="Q15" s="147"/>
    </row>
    <row r="16" spans="1:17" s="120" customFormat="1" ht="27" customHeight="1">
      <c r="A16" s="220" t="s">
        <v>48</v>
      </c>
      <c r="B16" s="126"/>
      <c r="C16" s="105"/>
      <c r="D16" s="105"/>
      <c r="E16" s="143">
        <f t="shared" si="0"/>
        <v>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05"/>
      <c r="P16" s="105"/>
      <c r="Q16" s="147"/>
    </row>
    <row r="17" spans="1:17" s="120" customFormat="1" ht="27" customHeight="1">
      <c r="A17" s="254" t="s">
        <v>28</v>
      </c>
      <c r="B17" s="148"/>
      <c r="C17" s="106"/>
      <c r="D17" s="106"/>
      <c r="E17" s="149">
        <f t="shared" si="0"/>
        <v>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06"/>
      <c r="P17" s="106"/>
      <c r="Q17" s="150"/>
    </row>
    <row r="18" spans="1:17" s="120" customFormat="1" ht="27" customHeight="1" thickBot="1">
      <c r="A18" s="218" t="s">
        <v>167</v>
      </c>
      <c r="B18" s="151">
        <f>SUM(B7:B17)</f>
        <v>0</v>
      </c>
      <c r="C18" s="151">
        <f>SUM(C7:C17)</f>
        <v>0</v>
      </c>
      <c r="D18" s="151">
        <f>SUM(D7:D17)</f>
        <v>0</v>
      </c>
      <c r="E18" s="151">
        <f>SUM(E7:E17)</f>
        <v>0</v>
      </c>
      <c r="F18" s="152">
        <f>SUM(F7:F17)</f>
        <v>0</v>
      </c>
      <c r="G18" s="152">
        <f aca="true" t="shared" si="1" ref="G18:Q18">SUM(G7:G17)</f>
        <v>0</v>
      </c>
      <c r="H18" s="152">
        <f t="shared" si="1"/>
        <v>0</v>
      </c>
      <c r="I18" s="152">
        <f t="shared" si="1"/>
        <v>0</v>
      </c>
      <c r="J18" s="152"/>
      <c r="K18" s="152"/>
      <c r="L18" s="152">
        <f t="shared" si="1"/>
        <v>0</v>
      </c>
      <c r="M18" s="152">
        <f t="shared" si="1"/>
        <v>0</v>
      </c>
      <c r="N18" s="152">
        <f t="shared" si="1"/>
        <v>0</v>
      </c>
      <c r="O18" s="152">
        <f t="shared" si="1"/>
        <v>0</v>
      </c>
      <c r="P18" s="152"/>
      <c r="Q18" s="153">
        <f t="shared" si="1"/>
        <v>0</v>
      </c>
    </row>
    <row r="19" spans="1:17" s="120" customFormat="1" ht="27" customHeight="1" thickTop="1">
      <c r="A19" s="255" t="s">
        <v>32</v>
      </c>
      <c r="B19" s="154"/>
      <c r="C19" s="143"/>
      <c r="D19" s="143"/>
      <c r="E19" s="143"/>
      <c r="F19" s="155"/>
      <c r="G19" s="155"/>
      <c r="H19" s="143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ht="27" customHeight="1">
      <c r="A20" s="219" t="s">
        <v>41</v>
      </c>
      <c r="B20" s="13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27" customHeight="1">
      <c r="A21" s="219" t="s">
        <v>42</v>
      </c>
      <c r="B21" s="133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</row>
    <row r="22" spans="1:17" ht="27" customHeight="1">
      <c r="A22" s="220" t="s">
        <v>259</v>
      </c>
      <c r="B22" s="12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1:17" ht="27" customHeight="1">
      <c r="A23" s="220" t="s">
        <v>51</v>
      </c>
      <c r="B23" s="126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1:17" ht="27" customHeight="1">
      <c r="A24" s="220" t="s">
        <v>43</v>
      </c>
      <c r="B24" s="126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 ht="27" customHeight="1">
      <c r="A25" s="220" t="s">
        <v>44</v>
      </c>
      <c r="B25" s="12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 ht="27" customHeight="1">
      <c r="A26" s="220" t="s">
        <v>260</v>
      </c>
      <c r="B26" s="126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17" ht="27" customHeight="1">
      <c r="A27" s="220" t="s">
        <v>261</v>
      </c>
      <c r="B27" s="126"/>
      <c r="C27" s="105"/>
      <c r="D27" s="105"/>
      <c r="E27" s="105"/>
      <c r="F27" s="126"/>
      <c r="G27" s="126"/>
      <c r="H27" s="126"/>
      <c r="I27" s="126"/>
      <c r="J27" s="126"/>
      <c r="K27" s="126"/>
      <c r="L27" s="126"/>
      <c r="M27" s="126"/>
      <c r="N27" s="126"/>
      <c r="O27" s="105"/>
      <c r="P27" s="105"/>
      <c r="Q27" s="105"/>
    </row>
    <row r="28" spans="1:17" ht="27" customHeight="1">
      <c r="A28" s="220" t="s">
        <v>262</v>
      </c>
      <c r="B28" s="126"/>
      <c r="C28" s="105"/>
      <c r="D28" s="105"/>
      <c r="E28" s="105"/>
      <c r="F28" s="126"/>
      <c r="G28" s="126"/>
      <c r="H28" s="126"/>
      <c r="I28" s="126"/>
      <c r="J28" s="126"/>
      <c r="K28" s="126"/>
      <c r="L28" s="126"/>
      <c r="M28" s="126"/>
      <c r="N28" s="126"/>
      <c r="O28" s="105"/>
      <c r="P28" s="105"/>
      <c r="Q28" s="105"/>
    </row>
    <row r="29" spans="1:17" ht="27" customHeight="1" thickBot="1">
      <c r="A29" s="256" t="s">
        <v>38</v>
      </c>
      <c r="B29" s="156">
        <f aca="true" t="shared" si="2" ref="B29:Q29">SUM(B20:B28)</f>
        <v>0</v>
      </c>
      <c r="C29" s="157">
        <f t="shared" si="2"/>
        <v>0</v>
      </c>
      <c r="D29" s="157">
        <f t="shared" si="2"/>
        <v>0</v>
      </c>
      <c r="E29" s="157">
        <f t="shared" si="2"/>
        <v>0</v>
      </c>
      <c r="F29" s="157">
        <f t="shared" si="2"/>
        <v>0</v>
      </c>
      <c r="G29" s="157">
        <f t="shared" si="2"/>
        <v>0</v>
      </c>
      <c r="H29" s="157">
        <f t="shared" si="2"/>
        <v>0</v>
      </c>
      <c r="I29" s="157">
        <f t="shared" si="2"/>
        <v>0</v>
      </c>
      <c r="J29" s="157"/>
      <c r="K29" s="157"/>
      <c r="L29" s="157">
        <f t="shared" si="2"/>
        <v>0</v>
      </c>
      <c r="M29" s="157">
        <f t="shared" si="2"/>
        <v>0</v>
      </c>
      <c r="N29" s="157">
        <f t="shared" si="2"/>
        <v>0</v>
      </c>
      <c r="O29" s="157">
        <f t="shared" si="2"/>
        <v>0</v>
      </c>
      <c r="P29" s="157"/>
      <c r="Q29" s="157">
        <f t="shared" si="2"/>
        <v>0</v>
      </c>
    </row>
    <row r="30" spans="1:16" ht="27" customHeight="1" thickBot="1" thickTop="1">
      <c r="A30" s="250" t="s">
        <v>168</v>
      </c>
      <c r="B30" s="217"/>
      <c r="C30" s="251"/>
      <c r="D30" s="252"/>
      <c r="E30" s="253">
        <f>+E29-E18</f>
        <v>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1:16" ht="27" customHeight="1" thickTop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1:17" ht="36.75" customHeight="1">
      <c r="A32" s="615" t="s">
        <v>2707</v>
      </c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</row>
    <row r="33" spans="1:17" ht="21.75" customHeight="1">
      <c r="A33" s="615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</row>
    <row r="34" spans="1:17" ht="33" customHeight="1">
      <c r="A34" s="701" t="s">
        <v>2711</v>
      </c>
      <c r="B34" s="701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1"/>
    </row>
    <row r="35" spans="1:17" s="36" customFormat="1" ht="35.25" customHeight="1">
      <c r="A35" s="700" t="s">
        <v>2709</v>
      </c>
      <c r="B35" s="700"/>
      <c r="C35" s="700"/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</row>
    <row r="36" spans="1:17" s="36" customFormat="1" ht="35.25" customHeight="1">
      <c r="A36" s="700" t="s">
        <v>2710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0"/>
      <c r="P36" s="700"/>
      <c r="Q36" s="700"/>
    </row>
    <row r="37" spans="1:17" ht="35.25" customHeight="1">
      <c r="A37" s="700" t="s">
        <v>2708</v>
      </c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</row>
    <row r="38" spans="1:16" ht="29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1:16" ht="29.25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</row>
  </sheetData>
  <sheetProtection/>
  <mergeCells count="7">
    <mergeCell ref="A37:Q37"/>
    <mergeCell ref="A1:Q1"/>
    <mergeCell ref="A2:Q2"/>
    <mergeCell ref="A3:Q3"/>
    <mergeCell ref="A34:Q34"/>
    <mergeCell ref="A35:Q35"/>
    <mergeCell ref="A36:Q36"/>
  </mergeCells>
  <printOptions/>
  <pageMargins left="0.07874015748031496" right="0" top="0" bottom="0" header="0" footer="0.5118110236220472"/>
  <pageSetup horizontalDpi="600" verticalDpi="600" orientation="landscape" paperSize="9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28125" style="161" customWidth="1"/>
    <col min="2" max="2" width="3.28125" style="187" customWidth="1"/>
    <col min="3" max="3" width="46.57421875" style="164" customWidth="1"/>
    <col min="4" max="4" width="12.421875" style="161" bestFit="1" customWidth="1"/>
    <col min="5" max="5" width="14.421875" style="166" bestFit="1" customWidth="1"/>
    <col min="6" max="16384" width="9.00390625" style="161" customWidth="1"/>
  </cols>
  <sheetData>
    <row r="1" spans="1:5" ht="21.75">
      <c r="A1" s="702" t="str">
        <f>+งบแสดงฐานะการเงิน!A1</f>
        <v>องค์การบริหารส่วนตำบลหินโคน</v>
      </c>
      <c r="B1" s="702"/>
      <c r="C1" s="702"/>
      <c r="D1" s="702"/>
      <c r="E1" s="702"/>
    </row>
    <row r="2" spans="1:5" ht="21.75">
      <c r="A2" s="702" t="s">
        <v>273</v>
      </c>
      <c r="B2" s="702"/>
      <c r="C2" s="702"/>
      <c r="D2" s="702"/>
      <c r="E2" s="702"/>
    </row>
    <row r="3" spans="1:5" ht="21.75">
      <c r="A3" s="162"/>
      <c r="B3" s="163"/>
      <c r="D3" s="160" t="s">
        <v>30</v>
      </c>
      <c r="E3" s="160" t="s">
        <v>264</v>
      </c>
    </row>
    <row r="4" spans="1:4" ht="21.75">
      <c r="A4" s="162" t="s">
        <v>265</v>
      </c>
      <c r="B4" s="163"/>
      <c r="D4" s="165"/>
    </row>
    <row r="5" spans="1:6" ht="21.75">
      <c r="A5" s="167"/>
      <c r="B5" s="168" t="s">
        <v>266</v>
      </c>
      <c r="D5" s="169"/>
      <c r="F5" s="170"/>
    </row>
    <row r="6" spans="1:4" ht="21.75">
      <c r="A6" s="167"/>
      <c r="B6" s="171">
        <v>1</v>
      </c>
      <c r="D6" s="172"/>
    </row>
    <row r="7" spans="1:4" ht="21.75">
      <c r="A7" s="167"/>
      <c r="B7" s="171">
        <v>2</v>
      </c>
      <c r="D7" s="173"/>
    </row>
    <row r="8" spans="1:4" ht="21.75">
      <c r="A8" s="167"/>
      <c r="B8" s="171">
        <v>3</v>
      </c>
      <c r="D8" s="173"/>
    </row>
    <row r="9" spans="1:4" ht="21.75">
      <c r="A9" s="167"/>
      <c r="B9" s="171"/>
      <c r="C9" s="174" t="s">
        <v>68</v>
      </c>
      <c r="D9" s="175"/>
    </row>
    <row r="10" spans="1:4" ht="21.75">
      <c r="A10" s="167"/>
      <c r="B10" s="168" t="s">
        <v>267</v>
      </c>
      <c r="D10" s="176"/>
    </row>
    <row r="11" spans="1:4" ht="22.5" thickBot="1">
      <c r="A11" s="167"/>
      <c r="B11" s="171">
        <v>1</v>
      </c>
      <c r="D11" s="173"/>
    </row>
    <row r="12" spans="1:8" ht="22.5" thickBot="1">
      <c r="A12" s="167"/>
      <c r="B12" s="171">
        <v>2</v>
      </c>
      <c r="D12" s="173"/>
      <c r="H12" s="177"/>
    </row>
    <row r="13" spans="1:4" ht="21.75">
      <c r="A13" s="167"/>
      <c r="B13" s="178"/>
      <c r="C13" s="174" t="s">
        <v>68</v>
      </c>
      <c r="D13" s="175"/>
    </row>
    <row r="14" spans="1:4" ht="21.75">
      <c r="A14" s="179"/>
      <c r="B14" s="168" t="s">
        <v>268</v>
      </c>
      <c r="C14" s="180"/>
      <c r="D14" s="176"/>
    </row>
    <row r="15" spans="1:4" ht="21.75">
      <c r="A15" s="179"/>
      <c r="B15" s="171">
        <v>1</v>
      </c>
      <c r="C15" s="180"/>
      <c r="D15" s="176"/>
    </row>
    <row r="16" spans="1:5" s="170" customFormat="1" ht="21.75">
      <c r="A16" s="181"/>
      <c r="B16" s="178"/>
      <c r="C16" s="182" t="s">
        <v>68</v>
      </c>
      <c r="D16" s="183"/>
      <c r="E16" s="184"/>
    </row>
    <row r="17" spans="1:4" ht="21.75">
      <c r="A17" s="179"/>
      <c r="B17" s="168" t="s">
        <v>269</v>
      </c>
      <c r="C17" s="180"/>
      <c r="D17" s="185"/>
    </row>
    <row r="18" spans="1:4" ht="21.75">
      <c r="A18" s="179"/>
      <c r="B18" s="171">
        <v>1</v>
      </c>
      <c r="C18" s="180"/>
      <c r="D18" s="176"/>
    </row>
    <row r="19" spans="1:4" ht="21.75">
      <c r="A19" s="179"/>
      <c r="B19" s="171">
        <v>2</v>
      </c>
      <c r="C19" s="180"/>
      <c r="D19" s="176"/>
    </row>
    <row r="20" spans="1:4" ht="21.75">
      <c r="A20" s="179"/>
      <c r="B20" s="178"/>
      <c r="C20" s="182" t="s">
        <v>68</v>
      </c>
      <c r="D20" s="186"/>
    </row>
    <row r="21" spans="1:4" ht="21.75">
      <c r="A21" s="179"/>
      <c r="B21" s="178"/>
      <c r="C21" s="180"/>
      <c r="D21" s="176"/>
    </row>
    <row r="22" spans="1:4" ht="21.75">
      <c r="A22" s="179"/>
      <c r="B22" s="178"/>
      <c r="C22" s="180"/>
      <c r="D22" s="176"/>
    </row>
    <row r="23" spans="1:4" ht="21.75">
      <c r="A23" s="179"/>
      <c r="B23" s="178"/>
      <c r="C23" s="180"/>
      <c r="D23" s="176"/>
    </row>
    <row r="24" spans="1:4" ht="21.75">
      <c r="A24" s="179"/>
      <c r="B24" s="168"/>
      <c r="C24" s="180"/>
      <c r="D24" s="17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6"/>
  <sheetViews>
    <sheetView zoomScale="115" zoomScaleNormal="115" zoomScalePageLayoutView="0" workbookViewId="0" topLeftCell="A25">
      <selection activeCell="F40" sqref="F40"/>
    </sheetView>
  </sheetViews>
  <sheetFormatPr defaultColWidth="9.140625" defaultRowHeight="15"/>
  <cols>
    <col min="1" max="2" width="3.28125" style="116" customWidth="1"/>
    <col min="3" max="3" width="52.00390625" style="116" customWidth="1"/>
    <col min="4" max="4" width="12.8515625" style="116" bestFit="1" customWidth="1"/>
    <col min="5" max="5" width="14.421875" style="116" bestFit="1" customWidth="1"/>
    <col min="6" max="16384" width="9.00390625" style="116" customWidth="1"/>
  </cols>
  <sheetData>
    <row r="1" spans="1:5" ht="29.25">
      <c r="A1" s="703" t="str">
        <f>+งบแสดงฐานะการเงิน!A1</f>
        <v>องค์การบริหารส่วนตำบลหินโคน</v>
      </c>
      <c r="B1" s="703"/>
      <c r="C1" s="703"/>
      <c r="D1" s="703"/>
      <c r="E1" s="703"/>
    </row>
    <row r="2" spans="1:5" s="161" customFormat="1" ht="29.25">
      <c r="A2" s="639" t="s">
        <v>465</v>
      </c>
      <c r="B2" s="639"/>
      <c r="C2" s="639"/>
      <c r="D2" s="639"/>
      <c r="E2" s="639"/>
    </row>
    <row r="3" spans="1:5" s="161" customFormat="1" ht="26.25">
      <c r="A3" s="616"/>
      <c r="B3" s="617"/>
      <c r="C3" s="618"/>
      <c r="D3" s="619" t="s">
        <v>270</v>
      </c>
      <c r="E3" s="619" t="s">
        <v>264</v>
      </c>
    </row>
    <row r="4" spans="1:5" s="161" customFormat="1" ht="26.25">
      <c r="A4" s="616" t="s">
        <v>271</v>
      </c>
      <c r="B4" s="617"/>
      <c r="C4" s="618"/>
      <c r="D4" s="620"/>
      <c r="E4" s="621"/>
    </row>
    <row r="5" spans="1:5" s="161" customFormat="1" ht="26.25">
      <c r="A5" s="622"/>
      <c r="B5" s="623">
        <v>1</v>
      </c>
      <c r="C5" s="3" t="s">
        <v>399</v>
      </c>
      <c r="D5" s="9">
        <v>231000</v>
      </c>
      <c r="E5" s="621"/>
    </row>
    <row r="6" spans="1:5" s="161" customFormat="1" ht="26.25">
      <c r="A6" s="622"/>
      <c r="B6" s="623">
        <v>2</v>
      </c>
      <c r="C6" s="3" t="s">
        <v>400</v>
      </c>
      <c r="D6" s="624">
        <v>162000</v>
      </c>
      <c r="E6" s="625"/>
    </row>
    <row r="7" spans="1:5" s="161" customFormat="1" ht="26.25">
      <c r="A7" s="622"/>
      <c r="B7" s="623">
        <v>3</v>
      </c>
      <c r="C7" s="3" t="s">
        <v>432</v>
      </c>
      <c r="D7" s="624">
        <v>158000</v>
      </c>
      <c r="E7" s="621"/>
    </row>
    <row r="8" spans="1:5" s="161" customFormat="1" ht="26.25">
      <c r="A8" s="622"/>
      <c r="B8" s="623">
        <v>4</v>
      </c>
      <c r="C8" s="3" t="s">
        <v>393</v>
      </c>
      <c r="D8" s="624">
        <v>365000</v>
      </c>
      <c r="E8" s="621"/>
    </row>
    <row r="9" spans="1:5" s="161" customFormat="1" ht="26.25">
      <c r="A9" s="622"/>
      <c r="B9" s="623">
        <v>5</v>
      </c>
      <c r="C9" s="3" t="s">
        <v>394</v>
      </c>
      <c r="D9" s="624">
        <v>486000</v>
      </c>
      <c r="E9" s="621"/>
    </row>
    <row r="10" spans="1:5" s="161" customFormat="1" ht="26.25">
      <c r="A10" s="622"/>
      <c r="B10" s="623">
        <v>6</v>
      </c>
      <c r="C10" s="3" t="s">
        <v>426</v>
      </c>
      <c r="D10" s="624">
        <v>467000</v>
      </c>
      <c r="E10" s="621"/>
    </row>
    <row r="11" spans="1:5" s="161" customFormat="1" ht="26.25">
      <c r="A11" s="622"/>
      <c r="B11" s="623">
        <v>7</v>
      </c>
      <c r="C11" s="3" t="s">
        <v>466</v>
      </c>
      <c r="D11" s="624">
        <v>129000</v>
      </c>
      <c r="E11" s="621"/>
    </row>
    <row r="12" spans="1:5" s="161" customFormat="1" ht="26.25">
      <c r="A12" s="622"/>
      <c r="B12" s="623">
        <v>8</v>
      </c>
      <c r="C12" s="3" t="s">
        <v>467</v>
      </c>
      <c r="D12" s="624">
        <v>477500</v>
      </c>
      <c r="E12" s="621"/>
    </row>
    <row r="13" spans="1:5" s="161" customFormat="1" ht="26.25">
      <c r="A13" s="622"/>
      <c r="B13" s="623"/>
      <c r="C13" s="3"/>
      <c r="D13" s="624"/>
      <c r="E13" s="621"/>
    </row>
    <row r="14" spans="1:5" s="161" customFormat="1" ht="27" thickBot="1">
      <c r="A14" s="209"/>
      <c r="B14" s="623"/>
      <c r="C14" s="626" t="s">
        <v>73</v>
      </c>
      <c r="D14" s="627">
        <f>SUM(D5:D13)</f>
        <v>2475500</v>
      </c>
      <c r="E14" s="621"/>
    </row>
    <row r="15" spans="1:5" s="161" customFormat="1" ht="27" thickTop="1">
      <c r="A15" s="209"/>
      <c r="B15" s="623"/>
      <c r="C15" s="628"/>
      <c r="D15" s="629"/>
      <c r="E15" s="621"/>
    </row>
    <row r="16" spans="1:5" s="161" customFormat="1" ht="26.25">
      <c r="A16" s="630"/>
      <c r="B16" s="623"/>
      <c r="C16" s="631"/>
      <c r="D16" s="629"/>
      <c r="E16" s="621"/>
    </row>
    <row r="17" spans="1:5" s="161" customFormat="1" ht="23.25">
      <c r="A17" s="378"/>
      <c r="B17" s="377"/>
      <c r="C17" s="379"/>
      <c r="D17" s="374"/>
      <c r="E17" s="376"/>
    </row>
    <row r="18" spans="1:5" s="161" customFormat="1" ht="23.25">
      <c r="A18" s="95"/>
      <c r="B18" s="377"/>
      <c r="C18" s="379"/>
      <c r="D18" s="374"/>
      <c r="E18" s="376"/>
    </row>
    <row r="19" spans="1:5" s="161" customFormat="1" ht="23.25">
      <c r="A19" s="16"/>
      <c r="B19" s="380"/>
      <c r="C19" s="379"/>
      <c r="D19" s="374"/>
      <c r="E19" s="376"/>
    </row>
    <row r="20" spans="1:5" ht="23.25">
      <c r="A20" s="381"/>
      <c r="B20" s="381"/>
      <c r="C20" s="381"/>
      <c r="D20" s="381"/>
      <c r="E20" s="381"/>
    </row>
    <row r="21" spans="1:5" ht="23.25">
      <c r="A21" s="36"/>
      <c r="B21" s="36"/>
      <c r="C21" s="36"/>
      <c r="D21" s="36"/>
      <c r="E21" s="36"/>
    </row>
    <row r="22" spans="1:5" ht="23.25">
      <c r="A22" s="36"/>
      <c r="B22" s="36"/>
      <c r="C22" s="36"/>
      <c r="D22" s="36"/>
      <c r="E22" s="36"/>
    </row>
    <row r="23" spans="1:5" ht="23.25">
      <c r="A23" s="36"/>
      <c r="B23" s="36"/>
      <c r="C23" s="36"/>
      <c r="D23" s="36"/>
      <c r="E23" s="36"/>
    </row>
    <row r="24" spans="1:5" ht="23.25">
      <c r="A24" s="36"/>
      <c r="B24" s="36"/>
      <c r="C24" s="36"/>
      <c r="D24" s="36"/>
      <c r="E24" s="36"/>
    </row>
    <row r="25" spans="1:5" ht="23.25">
      <c r="A25" s="36"/>
      <c r="B25" s="36"/>
      <c r="C25" s="36"/>
      <c r="D25" s="36"/>
      <c r="E25" s="36"/>
    </row>
    <row r="26" spans="1:5" ht="23.25">
      <c r="A26" s="36"/>
      <c r="B26" s="36"/>
      <c r="C26" s="36"/>
      <c r="D26" s="36"/>
      <c r="E26" s="36"/>
    </row>
    <row r="27" spans="1:5" ht="23.25">
      <c r="A27" s="36"/>
      <c r="B27" s="36"/>
      <c r="C27" s="36"/>
      <c r="D27" s="36"/>
      <c r="E27" s="36"/>
    </row>
    <row r="28" spans="1:5" ht="23.25">
      <c r="A28" s="36"/>
      <c r="B28" s="36"/>
      <c r="C28" s="36"/>
      <c r="D28" s="36"/>
      <c r="E28" s="36"/>
    </row>
    <row r="29" spans="1:5" ht="23.25">
      <c r="A29" s="36"/>
      <c r="B29" s="36"/>
      <c r="C29" s="36"/>
      <c r="D29" s="36"/>
      <c r="E29" s="36"/>
    </row>
    <row r="30" spans="1:5" ht="23.25">
      <c r="A30" s="36"/>
      <c r="B30" s="36"/>
      <c r="C30" s="36"/>
      <c r="D30" s="36"/>
      <c r="E30" s="36"/>
    </row>
    <row r="31" spans="1:5" ht="23.25">
      <c r="A31" s="36"/>
      <c r="B31" s="36"/>
      <c r="C31" s="36"/>
      <c r="D31" s="36"/>
      <c r="E31" s="36"/>
    </row>
    <row r="32" spans="1:5" ht="23.25">
      <c r="A32" s="36"/>
      <c r="B32" s="36"/>
      <c r="C32" s="36"/>
      <c r="D32" s="36"/>
      <c r="E32" s="36"/>
    </row>
    <row r="33" spans="1:5" ht="23.25">
      <c r="A33" s="36"/>
      <c r="B33" s="36"/>
      <c r="C33" s="36"/>
      <c r="D33" s="36"/>
      <c r="E33" s="36"/>
    </row>
    <row r="34" spans="1:5" ht="23.25">
      <c r="A34" s="36"/>
      <c r="B34" s="36"/>
      <c r="C34" s="36"/>
      <c r="D34" s="36"/>
      <c r="E34" s="36"/>
    </row>
    <row r="35" spans="1:5" ht="23.25">
      <c r="A35" s="36"/>
      <c r="B35" s="36"/>
      <c r="C35" s="36"/>
      <c r="D35" s="36"/>
      <c r="E35" s="36"/>
    </row>
    <row r="36" spans="1:5" ht="23.25">
      <c r="A36" s="36"/>
      <c r="B36" s="36"/>
      <c r="C36" s="36"/>
      <c r="D36" s="36"/>
      <c r="E36" s="36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J59"/>
  <sheetViews>
    <sheetView zoomScaleSheetLayoutView="110" zoomScalePageLayoutView="0" workbookViewId="0" topLeftCell="A1">
      <selection activeCell="L35" sqref="L35"/>
    </sheetView>
  </sheetViews>
  <sheetFormatPr defaultColWidth="9.140625" defaultRowHeight="15"/>
  <cols>
    <col min="1" max="1" width="6.00390625" style="36" customWidth="1"/>
    <col min="2" max="2" width="21.140625" style="36" customWidth="1"/>
    <col min="3" max="3" width="5.421875" style="36" customWidth="1"/>
    <col min="4" max="10" width="8.28125" style="36" customWidth="1"/>
    <col min="11" max="16384" width="9.00390625" style="36" customWidth="1"/>
  </cols>
  <sheetData>
    <row r="1" spans="1:10" ht="23.25">
      <c r="A1" s="704" t="str">
        <f>+งบแสดงฐานะการเงิน!A1</f>
        <v>องค์การบริหารส่วนตำบลหินโคน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0" ht="23.25">
      <c r="A2" s="686" t="s">
        <v>284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3.25">
      <c r="A3" s="686" t="s">
        <v>279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10" ht="23.25">
      <c r="A4" s="708"/>
      <c r="B4" s="708"/>
      <c r="C4" s="708"/>
      <c r="D4" s="708"/>
      <c r="E4" s="708"/>
      <c r="F4" s="708"/>
      <c r="G4" s="708"/>
      <c r="H4" s="708"/>
      <c r="I4" s="708"/>
      <c r="J4" s="708"/>
    </row>
    <row r="5" spans="1:10" ht="23.25">
      <c r="A5" s="709" t="s">
        <v>280</v>
      </c>
      <c r="B5" s="709" t="s">
        <v>281</v>
      </c>
      <c r="C5" s="709" t="s">
        <v>282</v>
      </c>
      <c r="D5" s="650" t="s">
        <v>283</v>
      </c>
      <c r="E5" s="650"/>
      <c r="F5" s="650"/>
      <c r="G5" s="650"/>
      <c r="H5" s="650"/>
      <c r="I5" s="650"/>
      <c r="J5" s="650"/>
    </row>
    <row r="6" spans="1:10" ht="23.25">
      <c r="A6" s="710"/>
      <c r="B6" s="710"/>
      <c r="C6" s="710"/>
      <c r="D6" s="46">
        <v>2555</v>
      </c>
      <c r="E6" s="46">
        <v>2556</v>
      </c>
      <c r="F6" s="46">
        <v>2557</v>
      </c>
      <c r="G6" s="46">
        <v>2558</v>
      </c>
      <c r="H6" s="46">
        <v>2559</v>
      </c>
      <c r="I6" s="46">
        <v>2560</v>
      </c>
      <c r="J6" s="46">
        <v>2561</v>
      </c>
    </row>
    <row r="7" spans="1:10" ht="23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23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23.2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23.2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3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23.2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3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3.2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3.2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3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3.2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3.2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3.2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3.2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3.2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3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3.2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23.2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3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3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3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23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23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23.25">
      <c r="A30" s="650" t="s">
        <v>68</v>
      </c>
      <c r="B30" s="650"/>
      <c r="C30" s="650"/>
      <c r="D30" s="650"/>
      <c r="E30" s="188"/>
      <c r="F30" s="188"/>
      <c r="G30" s="188"/>
      <c r="H30" s="188"/>
      <c r="I30" s="188"/>
      <c r="J30" s="188"/>
    </row>
    <row r="31" spans="1:10" ht="23.25">
      <c r="A31" s="567"/>
      <c r="B31" s="567"/>
      <c r="C31" s="567"/>
      <c r="D31" s="567"/>
      <c r="E31" s="608"/>
      <c r="F31" s="608"/>
      <c r="G31" s="608"/>
      <c r="H31" s="608"/>
      <c r="I31" s="608"/>
      <c r="J31" s="608"/>
    </row>
    <row r="32" spans="1:10" ht="23.25">
      <c r="A32" s="567"/>
      <c r="B32" s="567"/>
      <c r="C32" s="567"/>
      <c r="D32" s="567"/>
      <c r="E32" s="608"/>
      <c r="F32" s="608"/>
      <c r="G32" s="608"/>
      <c r="H32" s="608"/>
      <c r="I32" s="608"/>
      <c r="J32" s="608"/>
    </row>
    <row r="33" spans="1:10" ht="23.25">
      <c r="A33" s="688" t="s">
        <v>280</v>
      </c>
      <c r="B33" s="688" t="s">
        <v>281</v>
      </c>
      <c r="C33" s="688" t="s">
        <v>282</v>
      </c>
      <c r="D33" s="650" t="s">
        <v>283</v>
      </c>
      <c r="E33" s="650"/>
      <c r="F33" s="650"/>
      <c r="G33" s="650"/>
      <c r="H33" s="650"/>
      <c r="I33" s="650"/>
      <c r="J33" s="650"/>
    </row>
    <row r="34" spans="1:10" ht="23.25">
      <c r="A34" s="688"/>
      <c r="B34" s="688"/>
      <c r="C34" s="688"/>
      <c r="D34" s="564">
        <v>2555</v>
      </c>
      <c r="E34" s="564">
        <v>2556</v>
      </c>
      <c r="F34" s="564">
        <v>2557</v>
      </c>
      <c r="G34" s="564">
        <v>2558</v>
      </c>
      <c r="H34" s="564">
        <v>2559</v>
      </c>
      <c r="I34" s="564">
        <v>2560</v>
      </c>
      <c r="J34" s="564">
        <v>2561</v>
      </c>
    </row>
    <row r="35" spans="1:10" ht="23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23.2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23.2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23.2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23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23.2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23.2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23.2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23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23.2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23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23.2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23.2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23.2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23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23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23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23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23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23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3.2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23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23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23.2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23.25">
      <c r="A59" s="705" t="s">
        <v>68</v>
      </c>
      <c r="B59" s="706"/>
      <c r="C59" s="706"/>
      <c r="D59" s="707"/>
      <c r="E59" s="188"/>
      <c r="F59" s="188"/>
      <c r="G59" s="188"/>
      <c r="H59" s="188"/>
      <c r="I59" s="188"/>
      <c r="J59" s="188"/>
    </row>
  </sheetData>
  <sheetProtection/>
  <mergeCells count="14">
    <mergeCell ref="A59:D59"/>
    <mergeCell ref="D5:J5"/>
    <mergeCell ref="A2:J2"/>
    <mergeCell ref="A3:J3"/>
    <mergeCell ref="A4:J4"/>
    <mergeCell ref="A5:A6"/>
    <mergeCell ref="B5:B6"/>
    <mergeCell ref="C5:C6"/>
    <mergeCell ref="A1:J1"/>
    <mergeCell ref="A30:D30"/>
    <mergeCell ref="A33:A34"/>
    <mergeCell ref="B33:B34"/>
    <mergeCell ref="C33:C34"/>
    <mergeCell ref="D33:J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J59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5"/>
  <cols>
    <col min="1" max="1" width="6.00390625" style="36" customWidth="1"/>
    <col min="2" max="2" width="21.140625" style="36" customWidth="1"/>
    <col min="3" max="3" width="5.421875" style="36" customWidth="1"/>
    <col min="4" max="10" width="8.28125" style="36" customWidth="1"/>
    <col min="11" max="16384" width="9.00390625" style="36" customWidth="1"/>
  </cols>
  <sheetData>
    <row r="1" spans="1:10" ht="23.25">
      <c r="A1" s="704" t="str">
        <f>+งบแสดงฐานะการเงิน!A1</f>
        <v>องค์การบริหารส่วนตำบลหินโคน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0" ht="23.25">
      <c r="A2" s="686" t="s">
        <v>285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3.25">
      <c r="A3" s="686" t="s">
        <v>279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10" ht="23.25">
      <c r="A4" s="708"/>
      <c r="B4" s="708"/>
      <c r="C4" s="708"/>
      <c r="D4" s="708"/>
      <c r="E4" s="708"/>
      <c r="F4" s="708"/>
      <c r="G4" s="708"/>
      <c r="H4" s="708"/>
      <c r="I4" s="708"/>
      <c r="J4" s="708"/>
    </row>
    <row r="5" spans="1:10" ht="23.25">
      <c r="A5" s="709" t="s">
        <v>280</v>
      </c>
      <c r="B5" s="709" t="s">
        <v>281</v>
      </c>
      <c r="C5" s="709" t="s">
        <v>282</v>
      </c>
      <c r="D5" s="650" t="s">
        <v>283</v>
      </c>
      <c r="E5" s="650"/>
      <c r="F5" s="650"/>
      <c r="G5" s="650"/>
      <c r="H5" s="650"/>
      <c r="I5" s="650"/>
      <c r="J5" s="650"/>
    </row>
    <row r="6" spans="1:10" ht="23.25">
      <c r="A6" s="710"/>
      <c r="B6" s="710"/>
      <c r="C6" s="710"/>
      <c r="D6" s="46">
        <v>2555</v>
      </c>
      <c r="E6" s="46">
        <v>2556</v>
      </c>
      <c r="F6" s="46">
        <v>2557</v>
      </c>
      <c r="G6" s="46">
        <v>2558</v>
      </c>
      <c r="H6" s="46">
        <v>2559</v>
      </c>
      <c r="I6" s="46">
        <v>2560</v>
      </c>
      <c r="J6" s="46">
        <v>2561</v>
      </c>
    </row>
    <row r="7" spans="1:10" ht="23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23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23.2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23.2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3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23.2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3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3.2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3.2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3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3.2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3.2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3.2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3.2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3.2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3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3.2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23.2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3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3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3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23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23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23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23.25">
      <c r="A31" s="705" t="s">
        <v>68</v>
      </c>
      <c r="B31" s="706"/>
      <c r="C31" s="706"/>
      <c r="D31" s="707"/>
      <c r="E31" s="188"/>
      <c r="F31" s="188"/>
      <c r="G31" s="188"/>
      <c r="H31" s="188"/>
      <c r="I31" s="188"/>
      <c r="J31" s="188"/>
    </row>
    <row r="32" spans="1:10" ht="23.25">
      <c r="A32" s="567"/>
      <c r="B32" s="567"/>
      <c r="C32" s="567"/>
      <c r="D32" s="567"/>
      <c r="E32" s="608"/>
      <c r="F32" s="608"/>
      <c r="G32" s="608"/>
      <c r="H32" s="608"/>
      <c r="I32" s="608"/>
      <c r="J32" s="608"/>
    </row>
    <row r="33" spans="1:10" ht="23.25">
      <c r="A33" s="709" t="s">
        <v>280</v>
      </c>
      <c r="B33" s="709" t="s">
        <v>281</v>
      </c>
      <c r="C33" s="709" t="s">
        <v>282</v>
      </c>
      <c r="D33" s="650" t="s">
        <v>283</v>
      </c>
      <c r="E33" s="650"/>
      <c r="F33" s="650"/>
      <c r="G33" s="650"/>
      <c r="H33" s="650"/>
      <c r="I33" s="650"/>
      <c r="J33" s="650"/>
    </row>
    <row r="34" spans="1:10" ht="23.25">
      <c r="A34" s="710"/>
      <c r="B34" s="710"/>
      <c r="C34" s="710"/>
      <c r="D34" s="564">
        <v>2555</v>
      </c>
      <c r="E34" s="564">
        <v>2556</v>
      </c>
      <c r="F34" s="564">
        <v>2557</v>
      </c>
      <c r="G34" s="564">
        <v>2558</v>
      </c>
      <c r="H34" s="564">
        <v>2559</v>
      </c>
      <c r="I34" s="564">
        <v>2560</v>
      </c>
      <c r="J34" s="564">
        <v>2561</v>
      </c>
    </row>
    <row r="35" spans="1:10" ht="23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23.2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23.2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23.2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23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23.2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23.2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23.2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23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23.2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23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23.2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23.2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23.2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23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23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23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23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23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23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3.2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23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23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23.2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23.25">
      <c r="A59" s="705" t="s">
        <v>68</v>
      </c>
      <c r="B59" s="706"/>
      <c r="C59" s="706"/>
      <c r="D59" s="707"/>
      <c r="E59" s="188"/>
      <c r="F59" s="188"/>
      <c r="G59" s="188"/>
      <c r="H59" s="188"/>
      <c r="I59" s="188"/>
      <c r="J59" s="188"/>
    </row>
  </sheetData>
  <sheetProtection/>
  <mergeCells count="14">
    <mergeCell ref="A59:D59"/>
    <mergeCell ref="A2:J2"/>
    <mergeCell ref="A3:J3"/>
    <mergeCell ref="A4:J4"/>
    <mergeCell ref="A5:A6"/>
    <mergeCell ref="B5:B6"/>
    <mergeCell ref="C5:C6"/>
    <mergeCell ref="D5:J5"/>
    <mergeCell ref="A1:J1"/>
    <mergeCell ref="A31:D31"/>
    <mergeCell ref="A33:A34"/>
    <mergeCell ref="B33:B34"/>
    <mergeCell ref="C33:C34"/>
    <mergeCell ref="D33:J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view="pageBreakPreview" zoomScale="110" zoomScaleSheetLayoutView="110" zoomScalePageLayoutView="0" workbookViewId="0" topLeftCell="A1">
      <selection activeCell="O29" sqref="O29"/>
    </sheetView>
  </sheetViews>
  <sheetFormatPr defaultColWidth="9.140625" defaultRowHeight="15"/>
  <cols>
    <col min="1" max="1" width="6.00390625" style="36" customWidth="1"/>
    <col min="2" max="2" width="21.140625" style="36" customWidth="1"/>
    <col min="3" max="3" width="5.421875" style="36" customWidth="1"/>
    <col min="4" max="10" width="8.28125" style="36" customWidth="1"/>
    <col min="11" max="16384" width="9.00390625" style="36" customWidth="1"/>
  </cols>
  <sheetData>
    <row r="1" spans="1:10" ht="23.25">
      <c r="A1" s="704" t="str">
        <f>+งบแสดงฐานะการเงิน!A1</f>
        <v>องค์การบริหารส่วนตำบลหินโคน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0" ht="23.25">
      <c r="A2" s="686" t="s">
        <v>286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3.25">
      <c r="A3" s="686" t="s">
        <v>279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10" ht="23.25">
      <c r="A4" s="708"/>
      <c r="B4" s="708"/>
      <c r="C4" s="708"/>
      <c r="D4" s="708"/>
      <c r="E4" s="708"/>
      <c r="F4" s="708"/>
      <c r="G4" s="708"/>
      <c r="H4" s="708"/>
      <c r="I4" s="708"/>
      <c r="J4" s="708"/>
    </row>
    <row r="5" spans="1:10" ht="23.25">
      <c r="A5" s="709" t="s">
        <v>280</v>
      </c>
      <c r="B5" s="709" t="s">
        <v>281</v>
      </c>
      <c r="C5" s="709" t="s">
        <v>282</v>
      </c>
      <c r="D5" s="650" t="s">
        <v>283</v>
      </c>
      <c r="E5" s="650"/>
      <c r="F5" s="650"/>
      <c r="G5" s="650"/>
      <c r="H5" s="650"/>
      <c r="I5" s="650"/>
      <c r="J5" s="650"/>
    </row>
    <row r="6" spans="1:10" ht="23.25">
      <c r="A6" s="710"/>
      <c r="B6" s="710"/>
      <c r="C6" s="710"/>
      <c r="D6" s="46">
        <v>2555</v>
      </c>
      <c r="E6" s="46">
        <v>2556</v>
      </c>
      <c r="F6" s="46">
        <v>2557</v>
      </c>
      <c r="G6" s="46">
        <v>2558</v>
      </c>
      <c r="H6" s="46">
        <v>2559</v>
      </c>
      <c r="I6" s="46">
        <v>2560</v>
      </c>
      <c r="J6" s="46">
        <v>2561</v>
      </c>
    </row>
    <row r="7" spans="1:10" ht="23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23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23.2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23.2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3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23.2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3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3.2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3.2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3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3.2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3.2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3.2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3.2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3.2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3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3.2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23.2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3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3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3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23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23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23.25">
      <c r="A30" s="609"/>
      <c r="B30" s="383"/>
      <c r="C30" s="383"/>
      <c r="D30" s="384"/>
      <c r="E30" s="47"/>
      <c r="F30" s="47"/>
      <c r="G30" s="47"/>
      <c r="H30" s="47"/>
      <c r="I30" s="47"/>
      <c r="J30" s="47"/>
    </row>
    <row r="31" spans="1:10" ht="23.25">
      <c r="A31" s="705" t="s">
        <v>68</v>
      </c>
      <c r="B31" s="706"/>
      <c r="C31" s="706"/>
      <c r="D31" s="707"/>
      <c r="E31" s="188"/>
      <c r="F31" s="188"/>
      <c r="G31" s="188"/>
      <c r="H31" s="188"/>
      <c r="I31" s="188"/>
      <c r="J31" s="188"/>
    </row>
    <row r="32" spans="1:10" ht="23.25">
      <c r="A32" s="567"/>
      <c r="B32" s="567"/>
      <c r="C32" s="567"/>
      <c r="D32" s="567"/>
      <c r="E32" s="608"/>
      <c r="F32" s="608"/>
      <c r="G32" s="608"/>
      <c r="H32" s="608"/>
      <c r="I32" s="608"/>
      <c r="J32" s="608"/>
    </row>
    <row r="33" spans="1:10" ht="23.25">
      <c r="A33" s="688" t="s">
        <v>280</v>
      </c>
      <c r="B33" s="688" t="s">
        <v>281</v>
      </c>
      <c r="C33" s="688" t="s">
        <v>282</v>
      </c>
      <c r="D33" s="650" t="s">
        <v>283</v>
      </c>
      <c r="E33" s="650"/>
      <c r="F33" s="650"/>
      <c r="G33" s="650"/>
      <c r="H33" s="650"/>
      <c r="I33" s="650"/>
      <c r="J33" s="650"/>
    </row>
    <row r="34" spans="1:10" ht="23.25">
      <c r="A34" s="688"/>
      <c r="B34" s="688"/>
      <c r="C34" s="688"/>
      <c r="D34" s="564">
        <v>2555</v>
      </c>
      <c r="E34" s="564">
        <v>2556</v>
      </c>
      <c r="F34" s="564">
        <v>2557</v>
      </c>
      <c r="G34" s="564">
        <v>2558</v>
      </c>
      <c r="H34" s="564">
        <v>2559</v>
      </c>
      <c r="I34" s="564">
        <v>2560</v>
      </c>
      <c r="J34" s="564">
        <v>2561</v>
      </c>
    </row>
    <row r="35" spans="1:10" ht="23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23.2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23.2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23.2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23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23.2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23.2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23.2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23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23.2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23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23.2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23.2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23.2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23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23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23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23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23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23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3.2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23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23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23.2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23.25">
      <c r="A59" s="705" t="s">
        <v>68</v>
      </c>
      <c r="B59" s="706"/>
      <c r="C59" s="706"/>
      <c r="D59" s="707"/>
      <c r="E59" s="188"/>
      <c r="F59" s="188"/>
      <c r="G59" s="188"/>
      <c r="H59" s="188"/>
      <c r="I59" s="188"/>
      <c r="J59" s="188"/>
    </row>
  </sheetData>
  <sheetProtection/>
  <mergeCells count="14">
    <mergeCell ref="A59:D59"/>
    <mergeCell ref="A2:J2"/>
    <mergeCell ref="A3:J3"/>
    <mergeCell ref="A4:J4"/>
    <mergeCell ref="A5:A6"/>
    <mergeCell ref="B5:B6"/>
    <mergeCell ref="C5:C6"/>
    <mergeCell ref="D5:J5"/>
    <mergeCell ref="A1:J1"/>
    <mergeCell ref="A31:D31"/>
    <mergeCell ref="A33:A34"/>
    <mergeCell ref="B33:B34"/>
    <mergeCell ref="C33:C34"/>
    <mergeCell ref="D33:J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40">
      <selection activeCell="J51" sqref="J51"/>
    </sheetView>
  </sheetViews>
  <sheetFormatPr defaultColWidth="9.140625" defaultRowHeight="15"/>
  <cols>
    <col min="1" max="1" width="21.421875" style="36" customWidth="1"/>
    <col min="2" max="2" width="17.57421875" style="36" customWidth="1"/>
    <col min="3" max="3" width="17.140625" style="36" customWidth="1"/>
    <col min="4" max="4" width="13.140625" style="36" customWidth="1"/>
    <col min="5" max="5" width="4.8515625" style="36" customWidth="1"/>
    <col min="6" max="6" width="12.57421875" style="36" customWidth="1"/>
    <col min="7" max="16384" width="9.00390625" style="36" customWidth="1"/>
  </cols>
  <sheetData>
    <row r="1" spans="1:6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</row>
    <row r="2" spans="1:6" ht="29.25">
      <c r="A2" s="652" t="s">
        <v>65</v>
      </c>
      <c r="B2" s="652"/>
      <c r="C2" s="652"/>
      <c r="D2" s="652"/>
      <c r="E2" s="652"/>
      <c r="F2" s="652"/>
    </row>
    <row r="3" spans="1:6" ht="29.25">
      <c r="A3" s="652" t="s">
        <v>206</v>
      </c>
      <c r="B3" s="652"/>
      <c r="C3" s="652"/>
      <c r="D3" s="652"/>
      <c r="E3" s="652"/>
      <c r="F3" s="652"/>
    </row>
    <row r="5" spans="1:6" ht="23.25">
      <c r="A5" s="37" t="s">
        <v>66</v>
      </c>
      <c r="D5" s="38">
        <v>2561</v>
      </c>
      <c r="E5" s="38"/>
      <c r="F5" s="38">
        <v>2560</v>
      </c>
    </row>
    <row r="6" spans="1:6" ht="23.25">
      <c r="A6" s="37"/>
      <c r="B6" s="37" t="s">
        <v>67</v>
      </c>
      <c r="C6" s="37"/>
      <c r="D6" s="39">
        <v>0</v>
      </c>
      <c r="F6" s="39">
        <v>0</v>
      </c>
    </row>
    <row r="7" spans="1:6" ht="23.25">
      <c r="A7" s="653" t="s">
        <v>312</v>
      </c>
      <c r="B7" s="653"/>
      <c r="C7" s="653"/>
      <c r="D7" s="39">
        <v>0</v>
      </c>
      <c r="F7" s="39">
        <v>0</v>
      </c>
    </row>
    <row r="8" spans="1:6" ht="23.25">
      <c r="A8" s="37"/>
      <c r="B8" s="653" t="s">
        <v>310</v>
      </c>
      <c r="C8" s="653"/>
      <c r="D8" s="39">
        <v>0</v>
      </c>
      <c r="F8" s="39">
        <v>0</v>
      </c>
    </row>
    <row r="9" spans="1:6" ht="23.25">
      <c r="A9" s="37"/>
      <c r="B9" s="653" t="s">
        <v>311</v>
      </c>
      <c r="C9" s="653"/>
      <c r="D9" s="39">
        <v>29617179.31</v>
      </c>
      <c r="F9" s="39">
        <v>26078117.26</v>
      </c>
    </row>
    <row r="10" spans="1:6" ht="23.25">
      <c r="A10" s="300" t="s">
        <v>313</v>
      </c>
      <c r="B10" s="300"/>
      <c r="C10" s="300"/>
      <c r="D10" s="272"/>
      <c r="F10" s="39">
        <v>0</v>
      </c>
    </row>
    <row r="11" spans="1:6" ht="23.25">
      <c r="A11" s="37"/>
      <c r="B11" s="653" t="s">
        <v>314</v>
      </c>
      <c r="C11" s="653"/>
      <c r="D11" s="39">
        <v>971673.27</v>
      </c>
      <c r="F11" s="39">
        <v>967755.87</v>
      </c>
    </row>
    <row r="12" spans="1:6" ht="23.25">
      <c r="A12" s="37"/>
      <c r="B12" s="653" t="s">
        <v>315</v>
      </c>
      <c r="C12" s="653"/>
      <c r="D12" s="39">
        <v>428691.48</v>
      </c>
      <c r="F12" s="39">
        <v>561449.36</v>
      </c>
    </row>
    <row r="13" spans="1:6" ht="23.25">
      <c r="A13" s="37"/>
      <c r="B13" s="653" t="s">
        <v>316</v>
      </c>
      <c r="C13" s="653"/>
      <c r="D13" s="39">
        <v>757.63</v>
      </c>
      <c r="F13" s="39">
        <v>654.81</v>
      </c>
    </row>
    <row r="14" spans="1:6" ht="23.25">
      <c r="A14" s="37"/>
      <c r="B14" s="653" t="s">
        <v>317</v>
      </c>
      <c r="C14" s="653"/>
      <c r="D14" s="39">
        <v>5425333.4</v>
      </c>
      <c r="F14" s="39">
        <v>5376778.81</v>
      </c>
    </row>
    <row r="15" spans="1:6" ht="23.25">
      <c r="A15" s="653" t="s">
        <v>318</v>
      </c>
      <c r="B15" s="653"/>
      <c r="C15" s="653"/>
      <c r="D15" s="39"/>
      <c r="F15" s="39"/>
    </row>
    <row r="16" spans="1:6" ht="23.25">
      <c r="A16" s="37"/>
      <c r="B16" s="653" t="s">
        <v>319</v>
      </c>
      <c r="C16" s="653"/>
      <c r="D16" s="39">
        <v>9182707.8</v>
      </c>
      <c r="F16" s="39">
        <v>9148825.84</v>
      </c>
    </row>
    <row r="17" spans="1:4" ht="23.25">
      <c r="A17" s="37"/>
      <c r="B17" s="37" t="s">
        <v>197</v>
      </c>
      <c r="C17" s="37"/>
      <c r="D17" s="39"/>
    </row>
    <row r="18" spans="1:4" ht="23.25">
      <c r="A18" s="37"/>
      <c r="B18" s="37"/>
      <c r="C18" s="37"/>
      <c r="D18" s="39"/>
    </row>
    <row r="19" spans="1:6" ht="24" thickBot="1">
      <c r="A19" s="37"/>
      <c r="B19" s="40" t="s">
        <v>68</v>
      </c>
      <c r="C19" s="361"/>
      <c r="D19" s="42">
        <f>SUM(D6:D18)</f>
        <v>45626342.89</v>
      </c>
      <c r="F19" s="42">
        <f>SUM(F6:F18)</f>
        <v>42133581.95</v>
      </c>
    </row>
    <row r="20" spans="3:4" ht="24" thickTop="1">
      <c r="C20" s="41"/>
      <c r="D20" s="43"/>
    </row>
    <row r="21" spans="1:6" ht="23.25">
      <c r="A21" s="37" t="s">
        <v>207</v>
      </c>
      <c r="D21" s="38">
        <v>2561</v>
      </c>
      <c r="E21" s="38"/>
      <c r="F21" s="38">
        <v>2560</v>
      </c>
    </row>
    <row r="22" spans="2:6" ht="23.25">
      <c r="B22" s="36" t="s">
        <v>208</v>
      </c>
      <c r="C22" s="41"/>
      <c r="D22" s="43">
        <v>0</v>
      </c>
      <c r="F22" s="39">
        <v>0</v>
      </c>
    </row>
    <row r="23" ht="23.25">
      <c r="B23" s="36" t="s">
        <v>209</v>
      </c>
    </row>
    <row r="24" spans="1:6" ht="24" thickBot="1">
      <c r="A24" s="44"/>
      <c r="B24" s="40" t="s">
        <v>68</v>
      </c>
      <c r="C24" s="41"/>
      <c r="D24" s="42">
        <f>SUM(D22:D23)</f>
        <v>0</v>
      </c>
      <c r="F24" s="42">
        <f>SUM(F22:F23)</f>
        <v>0</v>
      </c>
    </row>
    <row r="25" spans="1:4" ht="24" thickTop="1">
      <c r="A25" s="44"/>
      <c r="B25" s="44"/>
      <c r="C25" s="44"/>
      <c r="D25" s="45"/>
    </row>
    <row r="26" spans="1:6" ht="23.25">
      <c r="A26" s="37" t="s">
        <v>210</v>
      </c>
      <c r="D26" s="38">
        <v>2561</v>
      </c>
      <c r="E26" s="38"/>
      <c r="F26" s="38">
        <v>2560</v>
      </c>
    </row>
    <row r="27" spans="2:6" ht="23.25">
      <c r="B27" s="36" t="s">
        <v>185</v>
      </c>
      <c r="C27" s="41"/>
      <c r="D27" s="43">
        <v>0</v>
      </c>
      <c r="F27" s="39">
        <v>0</v>
      </c>
    </row>
    <row r="28" ht="23.25">
      <c r="B28" s="36" t="s">
        <v>197</v>
      </c>
    </row>
    <row r="29" spans="1:6" ht="24" thickBot="1">
      <c r="A29" s="44"/>
      <c r="B29" s="40" t="s">
        <v>68</v>
      </c>
      <c r="C29" s="41"/>
      <c r="D29" s="42">
        <f>SUM(D27:D28)</f>
        <v>0</v>
      </c>
      <c r="F29" s="42">
        <f>SUM(F27:F28)</f>
        <v>0</v>
      </c>
    </row>
    <row r="30" spans="1:6" ht="24" thickTop="1">
      <c r="A30" s="44"/>
      <c r="B30" s="40"/>
      <c r="C30" s="41"/>
      <c r="D30" s="43"/>
      <c r="F30" s="43"/>
    </row>
    <row r="32" spans="1:6" ht="23.25">
      <c r="A32" s="37" t="s">
        <v>211</v>
      </c>
      <c r="D32" s="41"/>
      <c r="E32" s="41"/>
      <c r="F32" s="41"/>
    </row>
    <row r="33" ht="23.25">
      <c r="A33" s="37" t="s">
        <v>182</v>
      </c>
    </row>
    <row r="34" spans="1:6" ht="23.25">
      <c r="A34" s="46" t="s">
        <v>212</v>
      </c>
      <c r="B34" s="46" t="s">
        <v>76</v>
      </c>
      <c r="C34" s="46" t="s">
        <v>31</v>
      </c>
      <c r="D34" s="650" t="s">
        <v>30</v>
      </c>
      <c r="E34" s="650"/>
      <c r="F34" s="650"/>
    </row>
    <row r="35" spans="1:6" ht="23.25">
      <c r="A35" s="47"/>
      <c r="B35" s="47"/>
      <c r="C35" s="47"/>
      <c r="D35" s="649"/>
      <c r="E35" s="649"/>
      <c r="F35" s="649"/>
    </row>
    <row r="36" spans="1:6" ht="23.25">
      <c r="A36" s="650"/>
      <c r="B36" s="650"/>
      <c r="C36" s="650"/>
      <c r="D36" s="649"/>
      <c r="E36" s="649"/>
      <c r="F36" s="649"/>
    </row>
    <row r="37" spans="1:6" ht="23.25">
      <c r="A37" s="48"/>
      <c r="B37" s="49"/>
      <c r="C37" s="48"/>
      <c r="D37" s="649"/>
      <c r="E37" s="649"/>
      <c r="F37" s="649"/>
    </row>
    <row r="38" spans="1:6" ht="23.25">
      <c r="A38" s="650"/>
      <c r="B38" s="650"/>
      <c r="C38" s="650"/>
      <c r="D38" s="649"/>
      <c r="E38" s="649"/>
      <c r="F38" s="649"/>
    </row>
    <row r="39" spans="1:6" ht="23.25">
      <c r="A39" s="47"/>
      <c r="B39" s="47"/>
      <c r="C39" s="47"/>
      <c r="D39" s="649"/>
      <c r="E39" s="649"/>
      <c r="F39" s="649"/>
    </row>
    <row r="40" spans="1:6" ht="23.25">
      <c r="A40" s="650" t="s">
        <v>68</v>
      </c>
      <c r="B40" s="650"/>
      <c r="C40" s="650"/>
      <c r="D40" s="649"/>
      <c r="E40" s="649"/>
      <c r="F40" s="649"/>
    </row>
    <row r="41" spans="1:6" ht="23.25">
      <c r="A41" s="650" t="s">
        <v>73</v>
      </c>
      <c r="B41" s="650"/>
      <c r="C41" s="650"/>
      <c r="D41" s="651"/>
      <c r="E41" s="651"/>
      <c r="F41" s="651"/>
    </row>
    <row r="43" ht="23.25">
      <c r="A43" s="37" t="s">
        <v>214</v>
      </c>
    </row>
    <row r="44" spans="1:6" ht="23.25">
      <c r="A44" s="46" t="s">
        <v>212</v>
      </c>
      <c r="B44" s="46" t="s">
        <v>76</v>
      </c>
      <c r="C44" s="46" t="s">
        <v>31</v>
      </c>
      <c r="D44" s="650" t="s">
        <v>30</v>
      </c>
      <c r="E44" s="650"/>
      <c r="F44" s="650"/>
    </row>
    <row r="45" spans="1:6" ht="23.25">
      <c r="A45" s="47" t="s">
        <v>320</v>
      </c>
      <c r="B45" s="211" t="s">
        <v>175</v>
      </c>
      <c r="C45" s="47" t="s">
        <v>213</v>
      </c>
      <c r="D45" s="649">
        <v>2606</v>
      </c>
      <c r="E45" s="649"/>
      <c r="F45" s="649"/>
    </row>
    <row r="46" spans="1:6" ht="23.25">
      <c r="A46" s="650" t="s">
        <v>68</v>
      </c>
      <c r="B46" s="650"/>
      <c r="C46" s="650"/>
      <c r="D46" s="649">
        <f>SUM(D45)</f>
        <v>2606</v>
      </c>
      <c r="E46" s="649"/>
      <c r="F46" s="649"/>
    </row>
    <row r="47" spans="1:6" ht="23.25">
      <c r="A47" s="48"/>
      <c r="B47" s="49"/>
      <c r="C47" s="48"/>
      <c r="D47" s="649"/>
      <c r="E47" s="649"/>
      <c r="F47" s="649"/>
    </row>
    <row r="48" spans="1:6" ht="23.25">
      <c r="A48" s="650"/>
      <c r="B48" s="650"/>
      <c r="C48" s="650"/>
      <c r="D48" s="649"/>
      <c r="E48" s="649"/>
      <c r="F48" s="649"/>
    </row>
    <row r="49" spans="1:6" ht="23.25">
      <c r="A49" s="47"/>
      <c r="B49" s="47"/>
      <c r="C49" s="47"/>
      <c r="D49" s="649"/>
      <c r="E49" s="649"/>
      <c r="F49" s="649"/>
    </row>
    <row r="50" spans="1:6" ht="23.25">
      <c r="A50" s="650" t="s">
        <v>68</v>
      </c>
      <c r="B50" s="650"/>
      <c r="C50" s="650"/>
      <c r="D50" s="649">
        <f>SUM(D49)</f>
        <v>0</v>
      </c>
      <c r="E50" s="649"/>
      <c r="F50" s="649"/>
    </row>
    <row r="51" spans="1:6" ht="23.25">
      <c r="A51" s="650" t="s">
        <v>73</v>
      </c>
      <c r="B51" s="650"/>
      <c r="C51" s="650"/>
      <c r="D51" s="651">
        <f>SUM(D50,D48,D46)</f>
        <v>2606</v>
      </c>
      <c r="E51" s="651"/>
      <c r="F51" s="651"/>
    </row>
  </sheetData>
  <sheetProtection/>
  <mergeCells count="36">
    <mergeCell ref="B13:C13"/>
    <mergeCell ref="B14:C14"/>
    <mergeCell ref="A15:C15"/>
    <mergeCell ref="B16:C16"/>
    <mergeCell ref="B8:C8"/>
    <mergeCell ref="B9:C9"/>
    <mergeCell ref="A7:C7"/>
    <mergeCell ref="B11:C11"/>
    <mergeCell ref="B12:C12"/>
    <mergeCell ref="D40:F40"/>
    <mergeCell ref="D41:F41"/>
    <mergeCell ref="D34:F34"/>
    <mergeCell ref="D35:F35"/>
    <mergeCell ref="D36:F36"/>
    <mergeCell ref="D37:F37"/>
    <mergeCell ref="D38:F38"/>
    <mergeCell ref="D48:F48"/>
    <mergeCell ref="A36:C36"/>
    <mergeCell ref="A38:C38"/>
    <mergeCell ref="A1:F1"/>
    <mergeCell ref="A2:F2"/>
    <mergeCell ref="A3:F3"/>
    <mergeCell ref="D44:F44"/>
    <mergeCell ref="A40:C40"/>
    <mergeCell ref="A41:C41"/>
    <mergeCell ref="D39:F39"/>
    <mergeCell ref="D49:F49"/>
    <mergeCell ref="A50:C50"/>
    <mergeCell ref="D50:F50"/>
    <mergeCell ref="A51:C51"/>
    <mergeCell ref="D51:F51"/>
    <mergeCell ref="D45:F45"/>
    <mergeCell ref="A46:C46"/>
    <mergeCell ref="D46:F46"/>
    <mergeCell ref="D47:F47"/>
    <mergeCell ref="A48:C48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28"/>
  <sheetViews>
    <sheetView view="pageBreakPreview" zoomScaleSheetLayoutView="100" zoomScalePageLayoutView="0" workbookViewId="0" topLeftCell="A1">
      <pane ySplit="3" topLeftCell="A1154" activePane="bottomLeft" state="frozen"/>
      <selection pane="topLeft" activeCell="A1" sqref="A1"/>
      <selection pane="bottomLeft" activeCell="L1233" sqref="L1233"/>
    </sheetView>
  </sheetViews>
  <sheetFormatPr defaultColWidth="9.140625" defaultRowHeight="15"/>
  <cols>
    <col min="1" max="1" width="5.421875" style="36" customWidth="1"/>
    <col min="2" max="2" width="12.7109375" style="41" customWidth="1"/>
    <col min="3" max="3" width="20.421875" style="41" customWidth="1"/>
    <col min="4" max="4" width="10.8515625" style="41" customWidth="1"/>
    <col min="5" max="5" width="16.421875" style="41" customWidth="1"/>
    <col min="6" max="6" width="16.7109375" style="359" customWidth="1"/>
    <col min="7" max="7" width="8.8515625" style="36" customWidth="1"/>
    <col min="8" max="8" width="9.28125" style="36" customWidth="1"/>
    <col min="9" max="9" width="12.57421875" style="36" customWidth="1"/>
    <col min="10" max="10" width="13.00390625" style="36" customWidth="1"/>
    <col min="11" max="11" width="9.7109375" style="36" customWidth="1"/>
    <col min="12" max="12" width="12.00390625" style="36" bestFit="1" customWidth="1"/>
    <col min="13" max="16384" width="9.00390625" style="36" customWidth="1"/>
  </cols>
  <sheetData>
    <row r="1" spans="1:11" ht="23.25">
      <c r="A1" s="686" t="str">
        <f>+งบแสดงฐานะการเงิน!A1</f>
        <v>องค์การบริหารส่วนตำบลหินโคน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23.25">
      <c r="A2" s="686" t="s">
        <v>287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23.25">
      <c r="A3" s="46" t="s">
        <v>288</v>
      </c>
      <c r="B3" s="360" t="s">
        <v>35</v>
      </c>
      <c r="C3" s="360" t="s">
        <v>294</v>
      </c>
      <c r="D3" s="360" t="s">
        <v>289</v>
      </c>
      <c r="E3" s="360" t="s">
        <v>290</v>
      </c>
      <c r="F3" s="360" t="s">
        <v>291</v>
      </c>
      <c r="G3" s="46" t="s">
        <v>292</v>
      </c>
      <c r="H3" s="390" t="s">
        <v>297</v>
      </c>
      <c r="I3" s="46" t="s">
        <v>37</v>
      </c>
      <c r="J3" s="46" t="s">
        <v>293</v>
      </c>
      <c r="K3" s="46" t="s">
        <v>76</v>
      </c>
    </row>
    <row r="4" spans="1:11" ht="23.25">
      <c r="A4" s="473" t="s">
        <v>435</v>
      </c>
      <c r="B4" s="437" t="s">
        <v>295</v>
      </c>
      <c r="C4" s="437" t="s">
        <v>266</v>
      </c>
      <c r="D4" s="441" t="s">
        <v>469</v>
      </c>
      <c r="E4" s="441" t="s">
        <v>2318</v>
      </c>
      <c r="F4" s="474" t="s">
        <v>2318</v>
      </c>
      <c r="G4" s="437" t="s">
        <v>296</v>
      </c>
      <c r="H4" s="475"/>
      <c r="I4" s="439">
        <v>8600</v>
      </c>
      <c r="J4" s="440" t="s">
        <v>2381</v>
      </c>
      <c r="K4" s="437" t="s">
        <v>355</v>
      </c>
    </row>
    <row r="5" spans="1:11" ht="23.25">
      <c r="A5" s="473" t="s">
        <v>436</v>
      </c>
      <c r="B5" s="437" t="s">
        <v>295</v>
      </c>
      <c r="C5" s="437" t="s">
        <v>266</v>
      </c>
      <c r="D5" s="441" t="s">
        <v>470</v>
      </c>
      <c r="E5" s="441" t="s">
        <v>2319</v>
      </c>
      <c r="F5" s="474" t="s">
        <v>2330</v>
      </c>
      <c r="G5" s="437" t="s">
        <v>296</v>
      </c>
      <c r="H5" s="475"/>
      <c r="I5" s="439">
        <v>3500</v>
      </c>
      <c r="J5" s="440" t="s">
        <v>108</v>
      </c>
      <c r="K5" s="437" t="s">
        <v>355</v>
      </c>
    </row>
    <row r="6" spans="1:11" ht="23.25">
      <c r="A6" s="473" t="s">
        <v>437</v>
      </c>
      <c r="B6" s="437" t="s">
        <v>295</v>
      </c>
      <c r="C6" s="437" t="s">
        <v>266</v>
      </c>
      <c r="D6" s="441" t="s">
        <v>471</v>
      </c>
      <c r="E6" s="441" t="s">
        <v>2320</v>
      </c>
      <c r="F6" s="474" t="s">
        <v>2320</v>
      </c>
      <c r="G6" s="437" t="s">
        <v>296</v>
      </c>
      <c r="H6" s="475"/>
      <c r="I6" s="439">
        <v>26000</v>
      </c>
      <c r="J6" s="440" t="s">
        <v>2381</v>
      </c>
      <c r="K6" s="437" t="s">
        <v>355</v>
      </c>
    </row>
    <row r="7" spans="1:11" ht="23.25">
      <c r="A7" s="473" t="s">
        <v>438</v>
      </c>
      <c r="B7" s="437" t="s">
        <v>295</v>
      </c>
      <c r="C7" s="437" t="s">
        <v>266</v>
      </c>
      <c r="D7" s="441" t="s">
        <v>472</v>
      </c>
      <c r="E7" s="441" t="s">
        <v>2321</v>
      </c>
      <c r="F7" s="474" t="s">
        <v>2331</v>
      </c>
      <c r="G7" s="437" t="s">
        <v>296</v>
      </c>
      <c r="H7" s="475"/>
      <c r="I7" s="439">
        <v>2300</v>
      </c>
      <c r="J7" s="440" t="s">
        <v>2381</v>
      </c>
      <c r="K7" s="437" t="s">
        <v>355</v>
      </c>
    </row>
    <row r="8" spans="1:11" ht="23.25">
      <c r="A8" s="473" t="s">
        <v>439</v>
      </c>
      <c r="B8" s="437" t="s">
        <v>295</v>
      </c>
      <c r="C8" s="437" t="s">
        <v>266</v>
      </c>
      <c r="D8" s="441" t="s">
        <v>473</v>
      </c>
      <c r="E8" s="441" t="s">
        <v>2321</v>
      </c>
      <c r="F8" s="474" t="s">
        <v>2332</v>
      </c>
      <c r="G8" s="437" t="s">
        <v>296</v>
      </c>
      <c r="H8" s="475"/>
      <c r="I8" s="439">
        <v>1400</v>
      </c>
      <c r="J8" s="440" t="s">
        <v>2381</v>
      </c>
      <c r="K8" s="437" t="s">
        <v>355</v>
      </c>
    </row>
    <row r="9" spans="1:11" ht="23.25">
      <c r="A9" s="473" t="s">
        <v>440</v>
      </c>
      <c r="B9" s="437" t="s">
        <v>295</v>
      </c>
      <c r="C9" s="437" t="s">
        <v>266</v>
      </c>
      <c r="D9" s="441" t="s">
        <v>474</v>
      </c>
      <c r="E9" s="441" t="s">
        <v>2322</v>
      </c>
      <c r="F9" s="474" t="s">
        <v>2333</v>
      </c>
      <c r="G9" s="437" t="s">
        <v>296</v>
      </c>
      <c r="H9" s="475"/>
      <c r="I9" s="439">
        <v>180</v>
      </c>
      <c r="J9" s="440" t="s">
        <v>2381</v>
      </c>
      <c r="K9" s="437" t="s">
        <v>355</v>
      </c>
    </row>
    <row r="10" spans="1:11" ht="23.25">
      <c r="A10" s="473" t="s">
        <v>441</v>
      </c>
      <c r="B10" s="437" t="s">
        <v>295</v>
      </c>
      <c r="C10" s="437" t="s">
        <v>266</v>
      </c>
      <c r="D10" s="441" t="s">
        <v>475</v>
      </c>
      <c r="E10" s="441" t="s">
        <v>2322</v>
      </c>
      <c r="F10" s="474" t="s">
        <v>2333</v>
      </c>
      <c r="G10" s="437" t="s">
        <v>296</v>
      </c>
      <c r="H10" s="475"/>
      <c r="I10" s="439">
        <v>180</v>
      </c>
      <c r="J10" s="440" t="s">
        <v>2381</v>
      </c>
      <c r="K10" s="437" t="s">
        <v>355</v>
      </c>
    </row>
    <row r="11" spans="1:11" ht="23.25">
      <c r="A11" s="473" t="s">
        <v>442</v>
      </c>
      <c r="B11" s="437" t="s">
        <v>295</v>
      </c>
      <c r="C11" s="437" t="s">
        <v>266</v>
      </c>
      <c r="D11" s="441" t="s">
        <v>476</v>
      </c>
      <c r="E11" s="441" t="s">
        <v>2322</v>
      </c>
      <c r="F11" s="474" t="s">
        <v>2333</v>
      </c>
      <c r="G11" s="437" t="s">
        <v>296</v>
      </c>
      <c r="H11" s="475"/>
      <c r="I11" s="439">
        <v>180</v>
      </c>
      <c r="J11" s="440" t="s">
        <v>2381</v>
      </c>
      <c r="K11" s="437" t="s">
        <v>355</v>
      </c>
    </row>
    <row r="12" spans="1:11" ht="23.25">
      <c r="A12" s="473" t="s">
        <v>443</v>
      </c>
      <c r="B12" s="437" t="s">
        <v>295</v>
      </c>
      <c r="C12" s="437" t="s">
        <v>266</v>
      </c>
      <c r="D12" s="441" t="s">
        <v>477</v>
      </c>
      <c r="E12" s="441" t="s">
        <v>2322</v>
      </c>
      <c r="F12" s="474" t="s">
        <v>2333</v>
      </c>
      <c r="G12" s="437" t="s">
        <v>296</v>
      </c>
      <c r="H12" s="475"/>
      <c r="I12" s="439">
        <v>180</v>
      </c>
      <c r="J12" s="440" t="s">
        <v>2381</v>
      </c>
      <c r="K12" s="437" t="s">
        <v>355</v>
      </c>
    </row>
    <row r="13" spans="1:11" ht="23.25">
      <c r="A13" s="473" t="s">
        <v>444</v>
      </c>
      <c r="B13" s="437" t="s">
        <v>295</v>
      </c>
      <c r="C13" s="437" t="s">
        <v>266</v>
      </c>
      <c r="D13" s="441" t="s">
        <v>478</v>
      </c>
      <c r="E13" s="441" t="s">
        <v>2322</v>
      </c>
      <c r="F13" s="474" t="s">
        <v>2333</v>
      </c>
      <c r="G13" s="437" t="s">
        <v>296</v>
      </c>
      <c r="H13" s="475"/>
      <c r="I13" s="439">
        <v>180</v>
      </c>
      <c r="J13" s="440" t="s">
        <v>2381</v>
      </c>
      <c r="K13" s="437" t="s">
        <v>355</v>
      </c>
    </row>
    <row r="14" spans="1:11" ht="23.25">
      <c r="A14" s="473" t="s">
        <v>445</v>
      </c>
      <c r="B14" s="437" t="s">
        <v>295</v>
      </c>
      <c r="C14" s="437" t="s">
        <v>266</v>
      </c>
      <c r="D14" s="441" t="s">
        <v>479</v>
      </c>
      <c r="E14" s="441" t="s">
        <v>2322</v>
      </c>
      <c r="F14" s="474" t="s">
        <v>2333</v>
      </c>
      <c r="G14" s="437" t="s">
        <v>296</v>
      </c>
      <c r="H14" s="475"/>
      <c r="I14" s="439">
        <v>180</v>
      </c>
      <c r="J14" s="440" t="s">
        <v>2381</v>
      </c>
      <c r="K14" s="437" t="s">
        <v>355</v>
      </c>
    </row>
    <row r="15" spans="1:11" ht="23.25">
      <c r="A15" s="473" t="s">
        <v>446</v>
      </c>
      <c r="B15" s="437" t="s">
        <v>295</v>
      </c>
      <c r="C15" s="437" t="s">
        <v>266</v>
      </c>
      <c r="D15" s="441" t="s">
        <v>480</v>
      </c>
      <c r="E15" s="441" t="s">
        <v>2322</v>
      </c>
      <c r="F15" s="474" t="s">
        <v>2333</v>
      </c>
      <c r="G15" s="437" t="s">
        <v>296</v>
      </c>
      <c r="H15" s="475"/>
      <c r="I15" s="439">
        <v>180</v>
      </c>
      <c r="J15" s="440" t="s">
        <v>2381</v>
      </c>
      <c r="K15" s="437" t="s">
        <v>355</v>
      </c>
    </row>
    <row r="16" spans="1:11" ht="23.25">
      <c r="A16" s="473" t="s">
        <v>447</v>
      </c>
      <c r="B16" s="437" t="s">
        <v>295</v>
      </c>
      <c r="C16" s="437" t="s">
        <v>266</v>
      </c>
      <c r="D16" s="441" t="s">
        <v>481</v>
      </c>
      <c r="E16" s="441" t="s">
        <v>2322</v>
      </c>
      <c r="F16" s="474" t="s">
        <v>2333</v>
      </c>
      <c r="G16" s="437" t="s">
        <v>296</v>
      </c>
      <c r="H16" s="475"/>
      <c r="I16" s="439">
        <v>180</v>
      </c>
      <c r="J16" s="440" t="s">
        <v>2381</v>
      </c>
      <c r="K16" s="437" t="s">
        <v>355</v>
      </c>
    </row>
    <row r="17" spans="1:11" ht="23.25">
      <c r="A17" s="473" t="s">
        <v>448</v>
      </c>
      <c r="B17" s="437" t="s">
        <v>295</v>
      </c>
      <c r="C17" s="437" t="s">
        <v>266</v>
      </c>
      <c r="D17" s="441" t="s">
        <v>482</v>
      </c>
      <c r="E17" s="441" t="s">
        <v>2322</v>
      </c>
      <c r="F17" s="474" t="s">
        <v>2333</v>
      </c>
      <c r="G17" s="437" t="s">
        <v>296</v>
      </c>
      <c r="H17" s="475"/>
      <c r="I17" s="439">
        <v>180</v>
      </c>
      <c r="J17" s="440" t="s">
        <v>2381</v>
      </c>
      <c r="K17" s="437" t="s">
        <v>355</v>
      </c>
    </row>
    <row r="18" spans="1:11" ht="23.25">
      <c r="A18" s="473" t="s">
        <v>449</v>
      </c>
      <c r="B18" s="437" t="s">
        <v>295</v>
      </c>
      <c r="C18" s="437" t="s">
        <v>266</v>
      </c>
      <c r="D18" s="441" t="s">
        <v>483</v>
      </c>
      <c r="E18" s="441" t="s">
        <v>2322</v>
      </c>
      <c r="F18" s="474" t="s">
        <v>2333</v>
      </c>
      <c r="G18" s="437" t="s">
        <v>296</v>
      </c>
      <c r="H18" s="475"/>
      <c r="I18" s="439">
        <v>180</v>
      </c>
      <c r="J18" s="440" t="s">
        <v>2381</v>
      </c>
      <c r="K18" s="437" t="s">
        <v>355</v>
      </c>
    </row>
    <row r="19" spans="1:11" ht="23.25">
      <c r="A19" s="473" t="s">
        <v>450</v>
      </c>
      <c r="B19" s="437" t="s">
        <v>295</v>
      </c>
      <c r="C19" s="437" t="s">
        <v>266</v>
      </c>
      <c r="D19" s="441" t="s">
        <v>484</v>
      </c>
      <c r="E19" s="441" t="s">
        <v>2322</v>
      </c>
      <c r="F19" s="474" t="s">
        <v>2333</v>
      </c>
      <c r="G19" s="437" t="s">
        <v>296</v>
      </c>
      <c r="H19" s="475"/>
      <c r="I19" s="439">
        <v>180</v>
      </c>
      <c r="J19" s="440" t="s">
        <v>2381</v>
      </c>
      <c r="K19" s="437" t="s">
        <v>355</v>
      </c>
    </row>
    <row r="20" spans="1:11" ht="23.25">
      <c r="A20" s="473" t="s">
        <v>451</v>
      </c>
      <c r="B20" s="437" t="s">
        <v>295</v>
      </c>
      <c r="C20" s="437" t="s">
        <v>266</v>
      </c>
      <c r="D20" s="441" t="s">
        <v>485</v>
      </c>
      <c r="E20" s="441" t="s">
        <v>2322</v>
      </c>
      <c r="F20" s="474" t="s">
        <v>2333</v>
      </c>
      <c r="G20" s="437" t="s">
        <v>296</v>
      </c>
      <c r="H20" s="475"/>
      <c r="I20" s="439">
        <v>180</v>
      </c>
      <c r="J20" s="440" t="s">
        <v>2381</v>
      </c>
      <c r="K20" s="437" t="s">
        <v>355</v>
      </c>
    </row>
    <row r="21" spans="1:11" ht="23.25">
      <c r="A21" s="473" t="s">
        <v>452</v>
      </c>
      <c r="B21" s="437" t="s">
        <v>295</v>
      </c>
      <c r="C21" s="437" t="s">
        <v>266</v>
      </c>
      <c r="D21" s="441" t="s">
        <v>468</v>
      </c>
      <c r="E21" s="441" t="s">
        <v>2322</v>
      </c>
      <c r="F21" s="474" t="s">
        <v>2333</v>
      </c>
      <c r="G21" s="437" t="s">
        <v>296</v>
      </c>
      <c r="H21" s="475"/>
      <c r="I21" s="439">
        <v>180</v>
      </c>
      <c r="J21" s="440" t="s">
        <v>2381</v>
      </c>
      <c r="K21" s="437" t="s">
        <v>355</v>
      </c>
    </row>
    <row r="22" spans="1:11" ht="23.25">
      <c r="A22" s="473" t="s">
        <v>453</v>
      </c>
      <c r="B22" s="437" t="s">
        <v>295</v>
      </c>
      <c r="C22" s="437" t="s">
        <v>266</v>
      </c>
      <c r="D22" s="441" t="s">
        <v>486</v>
      </c>
      <c r="E22" s="441" t="s">
        <v>2322</v>
      </c>
      <c r="F22" s="474" t="s">
        <v>2333</v>
      </c>
      <c r="G22" s="437" t="s">
        <v>296</v>
      </c>
      <c r="H22" s="475"/>
      <c r="I22" s="439">
        <v>180</v>
      </c>
      <c r="J22" s="440" t="s">
        <v>2381</v>
      </c>
      <c r="K22" s="437" t="s">
        <v>355</v>
      </c>
    </row>
    <row r="23" spans="1:11" ht="23.25">
      <c r="A23" s="473" t="s">
        <v>454</v>
      </c>
      <c r="B23" s="437" t="s">
        <v>295</v>
      </c>
      <c r="C23" s="437" t="s">
        <v>266</v>
      </c>
      <c r="D23" s="441" t="s">
        <v>487</v>
      </c>
      <c r="E23" s="441" t="s">
        <v>2322</v>
      </c>
      <c r="F23" s="474" t="s">
        <v>2333</v>
      </c>
      <c r="G23" s="437" t="s">
        <v>296</v>
      </c>
      <c r="H23" s="475"/>
      <c r="I23" s="439">
        <v>180</v>
      </c>
      <c r="J23" s="440" t="s">
        <v>2381</v>
      </c>
      <c r="K23" s="437" t="s">
        <v>355</v>
      </c>
    </row>
    <row r="24" spans="1:11" ht="23.25">
      <c r="A24" s="473" t="s">
        <v>455</v>
      </c>
      <c r="B24" s="437" t="s">
        <v>295</v>
      </c>
      <c r="C24" s="437" t="s">
        <v>266</v>
      </c>
      <c r="D24" s="441" t="s">
        <v>488</v>
      </c>
      <c r="E24" s="441" t="s">
        <v>2322</v>
      </c>
      <c r="F24" s="474" t="s">
        <v>2333</v>
      </c>
      <c r="G24" s="437" t="s">
        <v>296</v>
      </c>
      <c r="H24" s="475"/>
      <c r="I24" s="439">
        <v>180</v>
      </c>
      <c r="J24" s="440" t="s">
        <v>2381</v>
      </c>
      <c r="K24" s="437" t="s">
        <v>355</v>
      </c>
    </row>
    <row r="25" spans="1:11" ht="23.25">
      <c r="A25" s="473" t="s">
        <v>1399</v>
      </c>
      <c r="B25" s="437" t="s">
        <v>295</v>
      </c>
      <c r="C25" s="437" t="s">
        <v>266</v>
      </c>
      <c r="D25" s="441" t="s">
        <v>489</v>
      </c>
      <c r="E25" s="441" t="s">
        <v>2321</v>
      </c>
      <c r="F25" s="474" t="s">
        <v>2331</v>
      </c>
      <c r="G25" s="437" t="s">
        <v>296</v>
      </c>
      <c r="H25" s="475"/>
      <c r="I25" s="439">
        <v>2300</v>
      </c>
      <c r="J25" s="440" t="s">
        <v>2381</v>
      </c>
      <c r="K25" s="437" t="s">
        <v>355</v>
      </c>
    </row>
    <row r="26" spans="1:11" ht="23.25">
      <c r="A26" s="473" t="s">
        <v>1400</v>
      </c>
      <c r="B26" s="437" t="s">
        <v>295</v>
      </c>
      <c r="C26" s="437" t="s">
        <v>266</v>
      </c>
      <c r="D26" s="441" t="s">
        <v>490</v>
      </c>
      <c r="E26" s="441" t="s">
        <v>2321</v>
      </c>
      <c r="F26" s="474" t="s">
        <v>2334</v>
      </c>
      <c r="G26" s="437" t="s">
        <v>296</v>
      </c>
      <c r="H26" s="475"/>
      <c r="I26" s="439">
        <v>7400</v>
      </c>
      <c r="J26" s="440" t="s">
        <v>2381</v>
      </c>
      <c r="K26" s="437" t="s">
        <v>355</v>
      </c>
    </row>
    <row r="27" spans="1:11" ht="23.25">
      <c r="A27" s="473" t="s">
        <v>1401</v>
      </c>
      <c r="B27" s="437" t="s">
        <v>295</v>
      </c>
      <c r="C27" s="437" t="s">
        <v>266</v>
      </c>
      <c r="D27" s="441" t="s">
        <v>491</v>
      </c>
      <c r="E27" s="441" t="s">
        <v>2322</v>
      </c>
      <c r="F27" s="474" t="s">
        <v>2335</v>
      </c>
      <c r="G27" s="437" t="s">
        <v>296</v>
      </c>
      <c r="H27" s="475"/>
      <c r="I27" s="439">
        <v>2800</v>
      </c>
      <c r="J27" s="440" t="s">
        <v>2381</v>
      </c>
      <c r="K27" s="437" t="s">
        <v>355</v>
      </c>
    </row>
    <row r="28" spans="1:11" ht="23.25">
      <c r="A28" s="473" t="s">
        <v>1402</v>
      </c>
      <c r="B28" s="437" t="s">
        <v>295</v>
      </c>
      <c r="C28" s="437" t="s">
        <v>266</v>
      </c>
      <c r="D28" s="441" t="s">
        <v>492</v>
      </c>
      <c r="E28" s="441" t="s">
        <v>2323</v>
      </c>
      <c r="F28" s="474" t="s">
        <v>2336</v>
      </c>
      <c r="G28" s="437" t="s">
        <v>296</v>
      </c>
      <c r="H28" s="475"/>
      <c r="I28" s="439">
        <v>2300</v>
      </c>
      <c r="J28" s="440" t="s">
        <v>2381</v>
      </c>
      <c r="K28" s="437" t="s">
        <v>355</v>
      </c>
    </row>
    <row r="29" spans="1:11" ht="23.25">
      <c r="A29" s="473" t="s">
        <v>1403</v>
      </c>
      <c r="B29" s="437" t="s">
        <v>295</v>
      </c>
      <c r="C29" s="437" t="s">
        <v>266</v>
      </c>
      <c r="D29" s="441" t="s">
        <v>493</v>
      </c>
      <c r="E29" s="441" t="s">
        <v>2323</v>
      </c>
      <c r="F29" s="474" t="s">
        <v>2337</v>
      </c>
      <c r="G29" s="437" t="s">
        <v>296</v>
      </c>
      <c r="H29" s="475"/>
      <c r="I29" s="439">
        <v>2300</v>
      </c>
      <c r="J29" s="440" t="s">
        <v>2381</v>
      </c>
      <c r="K29" s="437" t="s">
        <v>355</v>
      </c>
    </row>
    <row r="30" spans="1:11" ht="23.25">
      <c r="A30" s="473" t="s">
        <v>1404</v>
      </c>
      <c r="B30" s="437" t="s">
        <v>295</v>
      </c>
      <c r="C30" s="437" t="s">
        <v>266</v>
      </c>
      <c r="D30" s="441" t="s">
        <v>494</v>
      </c>
      <c r="E30" s="441" t="s">
        <v>2323</v>
      </c>
      <c r="F30" s="474" t="s">
        <v>2338</v>
      </c>
      <c r="G30" s="437" t="s">
        <v>296</v>
      </c>
      <c r="H30" s="475"/>
      <c r="I30" s="439">
        <v>2300</v>
      </c>
      <c r="J30" s="440" t="s">
        <v>2381</v>
      </c>
      <c r="K30" s="437" t="s">
        <v>355</v>
      </c>
    </row>
    <row r="31" spans="1:11" ht="23.25">
      <c r="A31" s="473" t="s">
        <v>1405</v>
      </c>
      <c r="B31" s="437" t="s">
        <v>295</v>
      </c>
      <c r="C31" s="437" t="s">
        <v>266</v>
      </c>
      <c r="D31" s="441" t="s">
        <v>495</v>
      </c>
      <c r="E31" s="441" t="s">
        <v>2323</v>
      </c>
      <c r="F31" s="474" t="s">
        <v>2337</v>
      </c>
      <c r="G31" s="437" t="s">
        <v>296</v>
      </c>
      <c r="H31" s="475"/>
      <c r="I31" s="439">
        <v>2300</v>
      </c>
      <c r="J31" s="440" t="s">
        <v>2381</v>
      </c>
      <c r="K31" s="437" t="s">
        <v>355</v>
      </c>
    </row>
    <row r="32" spans="1:11" ht="23.25">
      <c r="A32" s="473" t="s">
        <v>1406</v>
      </c>
      <c r="B32" s="437" t="s">
        <v>295</v>
      </c>
      <c r="C32" s="437" t="s">
        <v>266</v>
      </c>
      <c r="D32" s="441" t="s">
        <v>496</v>
      </c>
      <c r="E32" s="441" t="s">
        <v>2323</v>
      </c>
      <c r="F32" s="474" t="s">
        <v>2336</v>
      </c>
      <c r="G32" s="437" t="s">
        <v>296</v>
      </c>
      <c r="H32" s="475"/>
      <c r="I32" s="439">
        <v>2300</v>
      </c>
      <c r="J32" s="440" t="s">
        <v>2381</v>
      </c>
      <c r="K32" s="437" t="s">
        <v>355</v>
      </c>
    </row>
    <row r="33" spans="1:11" ht="23.25">
      <c r="A33" s="473" t="s">
        <v>1407</v>
      </c>
      <c r="B33" s="437" t="s">
        <v>295</v>
      </c>
      <c r="C33" s="437" t="s">
        <v>266</v>
      </c>
      <c r="D33" s="441" t="s">
        <v>497</v>
      </c>
      <c r="E33" s="441" t="s">
        <v>2323</v>
      </c>
      <c r="F33" s="474" t="s">
        <v>2337</v>
      </c>
      <c r="G33" s="437" t="s">
        <v>296</v>
      </c>
      <c r="H33" s="475"/>
      <c r="I33" s="439">
        <v>2200</v>
      </c>
      <c r="J33" s="440" t="s">
        <v>2381</v>
      </c>
      <c r="K33" s="437" t="s">
        <v>355</v>
      </c>
    </row>
    <row r="34" spans="1:11" ht="23.25">
      <c r="A34" s="473" t="s">
        <v>1408</v>
      </c>
      <c r="B34" s="437" t="s">
        <v>295</v>
      </c>
      <c r="C34" s="437" t="s">
        <v>266</v>
      </c>
      <c r="D34" s="441" t="s">
        <v>498</v>
      </c>
      <c r="E34" s="441" t="s">
        <v>2323</v>
      </c>
      <c r="F34" s="474" t="s">
        <v>2338</v>
      </c>
      <c r="G34" s="437" t="s">
        <v>296</v>
      </c>
      <c r="H34" s="475"/>
      <c r="I34" s="439">
        <v>2300</v>
      </c>
      <c r="J34" s="440" t="s">
        <v>2381</v>
      </c>
      <c r="K34" s="437" t="s">
        <v>355</v>
      </c>
    </row>
    <row r="35" spans="1:11" ht="23.25">
      <c r="A35" s="473" t="s">
        <v>1409</v>
      </c>
      <c r="B35" s="437" t="s">
        <v>295</v>
      </c>
      <c r="C35" s="437" t="s">
        <v>266</v>
      </c>
      <c r="D35" s="441" t="s">
        <v>499</v>
      </c>
      <c r="E35" s="441" t="s">
        <v>2322</v>
      </c>
      <c r="F35" s="474" t="s">
        <v>2339</v>
      </c>
      <c r="G35" s="437" t="s">
        <v>296</v>
      </c>
      <c r="H35" s="475"/>
      <c r="I35" s="439">
        <v>3000</v>
      </c>
      <c r="J35" s="440" t="s">
        <v>2381</v>
      </c>
      <c r="K35" s="437" t="s">
        <v>355</v>
      </c>
    </row>
    <row r="36" spans="1:11" ht="23.25">
      <c r="A36" s="473" t="s">
        <v>1410</v>
      </c>
      <c r="B36" s="437" t="s">
        <v>295</v>
      </c>
      <c r="C36" s="437" t="s">
        <v>266</v>
      </c>
      <c r="D36" s="441" t="s">
        <v>500</v>
      </c>
      <c r="E36" s="441" t="s">
        <v>2321</v>
      </c>
      <c r="F36" s="474" t="s">
        <v>2340</v>
      </c>
      <c r="G36" s="437" t="s">
        <v>296</v>
      </c>
      <c r="H36" s="475"/>
      <c r="I36" s="439">
        <v>3000</v>
      </c>
      <c r="J36" s="440" t="s">
        <v>2381</v>
      </c>
      <c r="K36" s="437" t="s">
        <v>355</v>
      </c>
    </row>
    <row r="37" spans="1:11" ht="23.25">
      <c r="A37" s="473" t="s">
        <v>1411</v>
      </c>
      <c r="B37" s="437" t="s">
        <v>295</v>
      </c>
      <c r="C37" s="437" t="s">
        <v>266</v>
      </c>
      <c r="D37" s="441" t="s">
        <v>501</v>
      </c>
      <c r="E37" s="441" t="s">
        <v>2323</v>
      </c>
      <c r="F37" s="474" t="s">
        <v>2336</v>
      </c>
      <c r="G37" s="437" t="s">
        <v>296</v>
      </c>
      <c r="H37" s="475"/>
      <c r="I37" s="439">
        <v>2300</v>
      </c>
      <c r="J37" s="440" t="s">
        <v>2381</v>
      </c>
      <c r="K37" s="437" t="s">
        <v>355</v>
      </c>
    </row>
    <row r="38" spans="1:11" ht="23.25">
      <c r="A38" s="473" t="s">
        <v>1412</v>
      </c>
      <c r="B38" s="437" t="s">
        <v>295</v>
      </c>
      <c r="C38" s="437" t="s">
        <v>266</v>
      </c>
      <c r="D38" s="441" t="s">
        <v>502</v>
      </c>
      <c r="E38" s="441" t="s">
        <v>2323</v>
      </c>
      <c r="F38" s="474" t="s">
        <v>2336</v>
      </c>
      <c r="G38" s="437" t="s">
        <v>296</v>
      </c>
      <c r="H38" s="475"/>
      <c r="I38" s="439">
        <v>2550</v>
      </c>
      <c r="J38" s="440" t="s">
        <v>2381</v>
      </c>
      <c r="K38" s="437" t="s">
        <v>355</v>
      </c>
    </row>
    <row r="39" spans="1:11" ht="23.25">
      <c r="A39" s="473" t="s">
        <v>1413</v>
      </c>
      <c r="B39" s="437" t="s">
        <v>295</v>
      </c>
      <c r="C39" s="437" t="s">
        <v>266</v>
      </c>
      <c r="D39" s="441" t="s">
        <v>503</v>
      </c>
      <c r="E39" s="441" t="s">
        <v>2323</v>
      </c>
      <c r="F39" s="474" t="s">
        <v>2336</v>
      </c>
      <c r="G39" s="437" t="s">
        <v>296</v>
      </c>
      <c r="H39" s="475"/>
      <c r="I39" s="439">
        <v>2550</v>
      </c>
      <c r="J39" s="440" t="s">
        <v>2381</v>
      </c>
      <c r="K39" s="437" t="s">
        <v>355</v>
      </c>
    </row>
    <row r="40" spans="1:11" ht="23.25">
      <c r="A40" s="473" t="s">
        <v>1414</v>
      </c>
      <c r="B40" s="437" t="s">
        <v>295</v>
      </c>
      <c r="C40" s="437" t="s">
        <v>266</v>
      </c>
      <c r="D40" s="441" t="s">
        <v>504</v>
      </c>
      <c r="E40" s="441" t="s">
        <v>2323</v>
      </c>
      <c r="F40" s="474" t="s">
        <v>2341</v>
      </c>
      <c r="G40" s="437" t="s">
        <v>296</v>
      </c>
      <c r="H40" s="475"/>
      <c r="I40" s="439">
        <v>10700</v>
      </c>
      <c r="J40" s="440" t="s">
        <v>108</v>
      </c>
      <c r="K40" s="437" t="s">
        <v>355</v>
      </c>
    </row>
    <row r="41" spans="1:11" ht="23.25">
      <c r="A41" s="473" t="s">
        <v>1415</v>
      </c>
      <c r="B41" s="437" t="s">
        <v>295</v>
      </c>
      <c r="C41" s="437" t="s">
        <v>266</v>
      </c>
      <c r="D41" s="441" t="s">
        <v>505</v>
      </c>
      <c r="E41" s="441" t="s">
        <v>2321</v>
      </c>
      <c r="F41" s="474" t="s">
        <v>2331</v>
      </c>
      <c r="G41" s="437" t="s">
        <v>296</v>
      </c>
      <c r="H41" s="475"/>
      <c r="I41" s="439">
        <v>2600</v>
      </c>
      <c r="J41" s="440" t="s">
        <v>2381</v>
      </c>
      <c r="K41" s="437" t="s">
        <v>355</v>
      </c>
    </row>
    <row r="42" spans="1:11" ht="23.25">
      <c r="A42" s="473" t="s">
        <v>1416</v>
      </c>
      <c r="B42" s="437" t="s">
        <v>295</v>
      </c>
      <c r="C42" s="437" t="s">
        <v>266</v>
      </c>
      <c r="D42" s="441" t="s">
        <v>506</v>
      </c>
      <c r="E42" s="441" t="s">
        <v>2321</v>
      </c>
      <c r="F42" s="474" t="s">
        <v>2342</v>
      </c>
      <c r="G42" s="437" t="s">
        <v>296</v>
      </c>
      <c r="H42" s="475"/>
      <c r="I42" s="439">
        <v>2000</v>
      </c>
      <c r="J42" s="440" t="s">
        <v>2381</v>
      </c>
      <c r="K42" s="437" t="s">
        <v>355</v>
      </c>
    </row>
    <row r="43" spans="1:11" ht="23.25">
      <c r="A43" s="473" t="s">
        <v>1417</v>
      </c>
      <c r="B43" s="437" t="s">
        <v>295</v>
      </c>
      <c r="C43" s="437" t="s">
        <v>266</v>
      </c>
      <c r="D43" s="441" t="s">
        <v>507</v>
      </c>
      <c r="E43" s="441" t="s">
        <v>2322</v>
      </c>
      <c r="F43" s="474" t="s">
        <v>2343</v>
      </c>
      <c r="G43" s="437" t="s">
        <v>296</v>
      </c>
      <c r="H43" s="475"/>
      <c r="I43" s="439">
        <v>390</v>
      </c>
      <c r="J43" s="440" t="s">
        <v>2381</v>
      </c>
      <c r="K43" s="437" t="s">
        <v>355</v>
      </c>
    </row>
    <row r="44" spans="1:11" ht="23.25">
      <c r="A44" s="473" t="s">
        <v>1418</v>
      </c>
      <c r="B44" s="437" t="s">
        <v>295</v>
      </c>
      <c r="C44" s="437" t="s">
        <v>266</v>
      </c>
      <c r="D44" s="441" t="s">
        <v>508</v>
      </c>
      <c r="E44" s="441" t="s">
        <v>2322</v>
      </c>
      <c r="F44" s="474" t="s">
        <v>2343</v>
      </c>
      <c r="G44" s="437" t="s">
        <v>296</v>
      </c>
      <c r="H44" s="475"/>
      <c r="I44" s="439">
        <v>390</v>
      </c>
      <c r="J44" s="440" t="s">
        <v>2381</v>
      </c>
      <c r="K44" s="437" t="s">
        <v>355</v>
      </c>
    </row>
    <row r="45" spans="1:11" ht="23.25">
      <c r="A45" s="473" t="s">
        <v>1419</v>
      </c>
      <c r="B45" s="437" t="s">
        <v>295</v>
      </c>
      <c r="C45" s="437" t="s">
        <v>266</v>
      </c>
      <c r="D45" s="441" t="s">
        <v>509</v>
      </c>
      <c r="E45" s="441" t="s">
        <v>2322</v>
      </c>
      <c r="F45" s="474" t="s">
        <v>2343</v>
      </c>
      <c r="G45" s="437" t="s">
        <v>296</v>
      </c>
      <c r="H45" s="475"/>
      <c r="I45" s="439">
        <v>390</v>
      </c>
      <c r="J45" s="440" t="s">
        <v>2381</v>
      </c>
      <c r="K45" s="437" t="s">
        <v>355</v>
      </c>
    </row>
    <row r="46" spans="1:11" ht="23.25">
      <c r="A46" s="473" t="s">
        <v>1420</v>
      </c>
      <c r="B46" s="437" t="s">
        <v>295</v>
      </c>
      <c r="C46" s="437" t="s">
        <v>266</v>
      </c>
      <c r="D46" s="441" t="s">
        <v>510</v>
      </c>
      <c r="E46" s="441" t="s">
        <v>2322</v>
      </c>
      <c r="F46" s="474" t="s">
        <v>2343</v>
      </c>
      <c r="G46" s="437" t="s">
        <v>296</v>
      </c>
      <c r="H46" s="475"/>
      <c r="I46" s="439">
        <v>390</v>
      </c>
      <c r="J46" s="440" t="s">
        <v>2381</v>
      </c>
      <c r="K46" s="437" t="s">
        <v>355</v>
      </c>
    </row>
    <row r="47" spans="1:11" ht="23.25">
      <c r="A47" s="473" t="s">
        <v>1421</v>
      </c>
      <c r="B47" s="437" t="s">
        <v>295</v>
      </c>
      <c r="C47" s="437" t="s">
        <v>266</v>
      </c>
      <c r="D47" s="441" t="s">
        <v>511</v>
      </c>
      <c r="E47" s="441" t="s">
        <v>2322</v>
      </c>
      <c r="F47" s="474" t="s">
        <v>2343</v>
      </c>
      <c r="G47" s="437" t="s">
        <v>296</v>
      </c>
      <c r="H47" s="475"/>
      <c r="I47" s="439">
        <v>390</v>
      </c>
      <c r="J47" s="440" t="s">
        <v>2381</v>
      </c>
      <c r="K47" s="437" t="s">
        <v>355</v>
      </c>
    </row>
    <row r="48" spans="1:11" ht="23.25">
      <c r="A48" s="473" t="s">
        <v>1422</v>
      </c>
      <c r="B48" s="437" t="s">
        <v>295</v>
      </c>
      <c r="C48" s="437" t="s">
        <v>266</v>
      </c>
      <c r="D48" s="441" t="s">
        <v>512</v>
      </c>
      <c r="E48" s="441" t="s">
        <v>2322</v>
      </c>
      <c r="F48" s="474" t="s">
        <v>2343</v>
      </c>
      <c r="G48" s="437" t="s">
        <v>296</v>
      </c>
      <c r="H48" s="475"/>
      <c r="I48" s="439">
        <v>390</v>
      </c>
      <c r="J48" s="440" t="s">
        <v>2381</v>
      </c>
      <c r="K48" s="437" t="s">
        <v>355</v>
      </c>
    </row>
    <row r="49" spans="1:11" ht="23.25">
      <c r="A49" s="473" t="s">
        <v>1423</v>
      </c>
      <c r="B49" s="437" t="s">
        <v>295</v>
      </c>
      <c r="C49" s="437" t="s">
        <v>266</v>
      </c>
      <c r="D49" s="441" t="s">
        <v>513</v>
      </c>
      <c r="E49" s="441" t="s">
        <v>2322</v>
      </c>
      <c r="F49" s="474" t="s">
        <v>2343</v>
      </c>
      <c r="G49" s="437" t="s">
        <v>296</v>
      </c>
      <c r="H49" s="475"/>
      <c r="I49" s="439">
        <v>390</v>
      </c>
      <c r="J49" s="440" t="s">
        <v>2381</v>
      </c>
      <c r="K49" s="437" t="s">
        <v>355</v>
      </c>
    </row>
    <row r="50" spans="1:11" ht="23.25">
      <c r="A50" s="473" t="s">
        <v>1424</v>
      </c>
      <c r="B50" s="437" t="s">
        <v>295</v>
      </c>
      <c r="C50" s="437" t="s">
        <v>266</v>
      </c>
      <c r="D50" s="441" t="s">
        <v>514</v>
      </c>
      <c r="E50" s="441" t="s">
        <v>2322</v>
      </c>
      <c r="F50" s="474" t="s">
        <v>2343</v>
      </c>
      <c r="G50" s="437" t="s">
        <v>296</v>
      </c>
      <c r="H50" s="475"/>
      <c r="I50" s="439">
        <v>390</v>
      </c>
      <c r="J50" s="440" t="s">
        <v>2381</v>
      </c>
      <c r="K50" s="437" t="s">
        <v>355</v>
      </c>
    </row>
    <row r="51" spans="1:11" ht="23.25">
      <c r="A51" s="473" t="s">
        <v>1425</v>
      </c>
      <c r="B51" s="437" t="s">
        <v>295</v>
      </c>
      <c r="C51" s="437" t="s">
        <v>266</v>
      </c>
      <c r="D51" s="441" t="s">
        <v>515</v>
      </c>
      <c r="E51" s="441" t="s">
        <v>2322</v>
      </c>
      <c r="F51" s="474" t="s">
        <v>2343</v>
      </c>
      <c r="G51" s="437" t="s">
        <v>296</v>
      </c>
      <c r="H51" s="475"/>
      <c r="I51" s="439">
        <v>390</v>
      </c>
      <c r="J51" s="440" t="s">
        <v>2381</v>
      </c>
      <c r="K51" s="437" t="s">
        <v>355</v>
      </c>
    </row>
    <row r="52" spans="1:11" ht="23.25">
      <c r="A52" s="473" t="s">
        <v>1426</v>
      </c>
      <c r="B52" s="437" t="s">
        <v>295</v>
      </c>
      <c r="C52" s="437" t="s">
        <v>266</v>
      </c>
      <c r="D52" s="441" t="s">
        <v>516</v>
      </c>
      <c r="E52" s="441" t="s">
        <v>2322</v>
      </c>
      <c r="F52" s="474" t="s">
        <v>2343</v>
      </c>
      <c r="G52" s="437" t="s">
        <v>296</v>
      </c>
      <c r="H52" s="475"/>
      <c r="I52" s="439">
        <v>390</v>
      </c>
      <c r="J52" s="440" t="s">
        <v>2381</v>
      </c>
      <c r="K52" s="437" t="s">
        <v>355</v>
      </c>
    </row>
    <row r="53" spans="1:11" ht="23.25">
      <c r="A53" s="473" t="s">
        <v>1427</v>
      </c>
      <c r="B53" s="437" t="s">
        <v>295</v>
      </c>
      <c r="C53" s="437" t="s">
        <v>266</v>
      </c>
      <c r="D53" s="441" t="s">
        <v>517</v>
      </c>
      <c r="E53" s="441" t="s">
        <v>2322</v>
      </c>
      <c r="F53" s="474" t="s">
        <v>2343</v>
      </c>
      <c r="G53" s="437" t="s">
        <v>296</v>
      </c>
      <c r="H53" s="475"/>
      <c r="I53" s="439">
        <v>390</v>
      </c>
      <c r="J53" s="440" t="s">
        <v>2381</v>
      </c>
      <c r="K53" s="437" t="s">
        <v>355</v>
      </c>
    </row>
    <row r="54" spans="1:11" ht="23.25">
      <c r="A54" s="473" t="s">
        <v>1428</v>
      </c>
      <c r="B54" s="437" t="s">
        <v>295</v>
      </c>
      <c r="C54" s="437" t="s">
        <v>266</v>
      </c>
      <c r="D54" s="441" t="s">
        <v>518</v>
      </c>
      <c r="E54" s="441" t="s">
        <v>2322</v>
      </c>
      <c r="F54" s="474" t="s">
        <v>2343</v>
      </c>
      <c r="G54" s="437" t="s">
        <v>296</v>
      </c>
      <c r="H54" s="475"/>
      <c r="I54" s="439">
        <v>390</v>
      </c>
      <c r="J54" s="440" t="s">
        <v>2381</v>
      </c>
      <c r="K54" s="437" t="s">
        <v>355</v>
      </c>
    </row>
    <row r="55" spans="1:11" ht="23.25">
      <c r="A55" s="473" t="s">
        <v>1429</v>
      </c>
      <c r="B55" s="437" t="s">
        <v>295</v>
      </c>
      <c r="C55" s="437" t="s">
        <v>266</v>
      </c>
      <c r="D55" s="441" t="s">
        <v>519</v>
      </c>
      <c r="E55" s="441" t="s">
        <v>2322</v>
      </c>
      <c r="F55" s="474" t="s">
        <v>2343</v>
      </c>
      <c r="G55" s="437" t="s">
        <v>296</v>
      </c>
      <c r="H55" s="475"/>
      <c r="I55" s="439">
        <v>390</v>
      </c>
      <c r="J55" s="440" t="s">
        <v>2381</v>
      </c>
      <c r="K55" s="437" t="s">
        <v>355</v>
      </c>
    </row>
    <row r="56" spans="1:11" ht="23.25">
      <c r="A56" s="473" t="s">
        <v>1430</v>
      </c>
      <c r="B56" s="437" t="s">
        <v>295</v>
      </c>
      <c r="C56" s="437" t="s">
        <v>266</v>
      </c>
      <c r="D56" s="441" t="s">
        <v>520</v>
      </c>
      <c r="E56" s="441" t="s">
        <v>2322</v>
      </c>
      <c r="F56" s="474" t="s">
        <v>2343</v>
      </c>
      <c r="G56" s="437" t="s">
        <v>296</v>
      </c>
      <c r="H56" s="475"/>
      <c r="I56" s="439">
        <v>390</v>
      </c>
      <c r="J56" s="440" t="s">
        <v>2381</v>
      </c>
      <c r="K56" s="437" t="s">
        <v>355</v>
      </c>
    </row>
    <row r="57" spans="1:11" ht="23.25">
      <c r="A57" s="473" t="s">
        <v>1431</v>
      </c>
      <c r="B57" s="437" t="s">
        <v>295</v>
      </c>
      <c r="C57" s="437" t="s">
        <v>266</v>
      </c>
      <c r="D57" s="441" t="s">
        <v>521</v>
      </c>
      <c r="E57" s="441" t="s">
        <v>2322</v>
      </c>
      <c r="F57" s="474" t="s">
        <v>2343</v>
      </c>
      <c r="G57" s="437" t="s">
        <v>296</v>
      </c>
      <c r="H57" s="475"/>
      <c r="I57" s="439">
        <v>390</v>
      </c>
      <c r="J57" s="440" t="s">
        <v>2381</v>
      </c>
      <c r="K57" s="437" t="s">
        <v>355</v>
      </c>
    </row>
    <row r="58" spans="1:11" ht="23.25">
      <c r="A58" s="473" t="s">
        <v>1432</v>
      </c>
      <c r="B58" s="437" t="s">
        <v>295</v>
      </c>
      <c r="C58" s="437" t="s">
        <v>266</v>
      </c>
      <c r="D58" s="441" t="s">
        <v>522</v>
      </c>
      <c r="E58" s="441" t="s">
        <v>2322</v>
      </c>
      <c r="F58" s="474" t="s">
        <v>2343</v>
      </c>
      <c r="G58" s="437" t="s">
        <v>296</v>
      </c>
      <c r="H58" s="475"/>
      <c r="I58" s="439">
        <v>390</v>
      </c>
      <c r="J58" s="440" t="s">
        <v>2381</v>
      </c>
      <c r="K58" s="437" t="s">
        <v>355</v>
      </c>
    </row>
    <row r="59" spans="1:11" ht="23.25">
      <c r="A59" s="473" t="s">
        <v>1433</v>
      </c>
      <c r="B59" s="437" t="s">
        <v>295</v>
      </c>
      <c r="C59" s="437" t="s">
        <v>266</v>
      </c>
      <c r="D59" s="441" t="s">
        <v>523</v>
      </c>
      <c r="E59" s="441" t="s">
        <v>2323</v>
      </c>
      <c r="F59" s="474" t="s">
        <v>2337</v>
      </c>
      <c r="G59" s="437" t="s">
        <v>296</v>
      </c>
      <c r="H59" s="475"/>
      <c r="I59" s="439">
        <v>2200</v>
      </c>
      <c r="J59" s="440" t="s">
        <v>2382</v>
      </c>
      <c r="K59" s="437" t="s">
        <v>355</v>
      </c>
    </row>
    <row r="60" spans="1:11" ht="23.25">
      <c r="A60" s="473" t="s">
        <v>1434</v>
      </c>
      <c r="B60" s="437" t="s">
        <v>295</v>
      </c>
      <c r="C60" s="437" t="s">
        <v>266</v>
      </c>
      <c r="D60" s="441" t="s">
        <v>524</v>
      </c>
      <c r="E60" s="441" t="s">
        <v>2323</v>
      </c>
      <c r="F60" s="474" t="s">
        <v>2336</v>
      </c>
      <c r="G60" s="437" t="s">
        <v>296</v>
      </c>
      <c r="H60" s="475"/>
      <c r="I60" s="439">
        <v>2300</v>
      </c>
      <c r="J60" s="440" t="s">
        <v>2381</v>
      </c>
      <c r="K60" s="437" t="s">
        <v>355</v>
      </c>
    </row>
    <row r="61" spans="1:11" ht="23.25">
      <c r="A61" s="473" t="s">
        <v>1435</v>
      </c>
      <c r="B61" s="437" t="s">
        <v>295</v>
      </c>
      <c r="C61" s="437" t="s">
        <v>266</v>
      </c>
      <c r="D61" s="441" t="s">
        <v>525</v>
      </c>
      <c r="E61" s="441" t="s">
        <v>2321</v>
      </c>
      <c r="F61" s="474" t="s">
        <v>2344</v>
      </c>
      <c r="G61" s="437" t="s">
        <v>296</v>
      </c>
      <c r="H61" s="475"/>
      <c r="I61" s="439">
        <v>3200</v>
      </c>
      <c r="J61" s="440" t="s">
        <v>2381</v>
      </c>
      <c r="K61" s="437" t="s">
        <v>355</v>
      </c>
    </row>
    <row r="62" spans="1:11" ht="23.25">
      <c r="A62" s="473" t="s">
        <v>1436</v>
      </c>
      <c r="B62" s="437" t="s">
        <v>295</v>
      </c>
      <c r="C62" s="437" t="s">
        <v>266</v>
      </c>
      <c r="D62" s="441" t="s">
        <v>526</v>
      </c>
      <c r="E62" s="441" t="s">
        <v>2321</v>
      </c>
      <c r="F62" s="474" t="s">
        <v>2344</v>
      </c>
      <c r="G62" s="437" t="s">
        <v>296</v>
      </c>
      <c r="H62" s="475"/>
      <c r="I62" s="439">
        <v>3200</v>
      </c>
      <c r="J62" s="440" t="s">
        <v>2381</v>
      </c>
      <c r="K62" s="437" t="s">
        <v>355</v>
      </c>
    </row>
    <row r="63" spans="1:11" ht="23.25">
      <c r="A63" s="473" t="s">
        <v>1437</v>
      </c>
      <c r="B63" s="437" t="s">
        <v>295</v>
      </c>
      <c r="C63" s="437" t="s">
        <v>266</v>
      </c>
      <c r="D63" s="441" t="s">
        <v>527</v>
      </c>
      <c r="E63" s="441" t="s">
        <v>2321</v>
      </c>
      <c r="F63" s="474" t="s">
        <v>2344</v>
      </c>
      <c r="G63" s="437" t="s">
        <v>296</v>
      </c>
      <c r="H63" s="475"/>
      <c r="I63" s="439">
        <v>3200</v>
      </c>
      <c r="J63" s="440" t="s">
        <v>2381</v>
      </c>
      <c r="K63" s="437" t="s">
        <v>355</v>
      </c>
    </row>
    <row r="64" spans="1:11" ht="23.25">
      <c r="A64" s="473" t="s">
        <v>1438</v>
      </c>
      <c r="B64" s="437" t="s">
        <v>295</v>
      </c>
      <c r="C64" s="437" t="s">
        <v>266</v>
      </c>
      <c r="D64" s="441" t="s">
        <v>528</v>
      </c>
      <c r="E64" s="441" t="s">
        <v>2321</v>
      </c>
      <c r="F64" s="474" t="s">
        <v>2344</v>
      </c>
      <c r="G64" s="437" t="s">
        <v>296</v>
      </c>
      <c r="H64" s="475"/>
      <c r="I64" s="439">
        <v>3200</v>
      </c>
      <c r="J64" s="440" t="s">
        <v>2381</v>
      </c>
      <c r="K64" s="437" t="s">
        <v>355</v>
      </c>
    </row>
    <row r="65" spans="1:11" ht="23.25">
      <c r="A65" s="473" t="s">
        <v>1439</v>
      </c>
      <c r="B65" s="437" t="s">
        <v>295</v>
      </c>
      <c r="C65" s="437" t="s">
        <v>266</v>
      </c>
      <c r="D65" s="441" t="s">
        <v>529</v>
      </c>
      <c r="E65" s="441" t="s">
        <v>2321</v>
      </c>
      <c r="F65" s="474" t="s">
        <v>2344</v>
      </c>
      <c r="G65" s="437" t="s">
        <v>296</v>
      </c>
      <c r="H65" s="475"/>
      <c r="I65" s="439">
        <v>3200</v>
      </c>
      <c r="J65" s="440" t="s">
        <v>2381</v>
      </c>
      <c r="K65" s="437" t="s">
        <v>355</v>
      </c>
    </row>
    <row r="66" spans="1:11" ht="23.25">
      <c r="A66" s="473" t="s">
        <v>1440</v>
      </c>
      <c r="B66" s="437" t="s">
        <v>295</v>
      </c>
      <c r="C66" s="437" t="s">
        <v>266</v>
      </c>
      <c r="D66" s="441" t="s">
        <v>530</v>
      </c>
      <c r="E66" s="441" t="s">
        <v>2322</v>
      </c>
      <c r="F66" s="474" t="s">
        <v>2345</v>
      </c>
      <c r="G66" s="437" t="s">
        <v>296</v>
      </c>
      <c r="H66" s="475"/>
      <c r="I66" s="439">
        <v>0</v>
      </c>
      <c r="J66" s="440" t="s">
        <v>2381</v>
      </c>
      <c r="K66" s="437" t="s">
        <v>355</v>
      </c>
    </row>
    <row r="67" spans="1:11" ht="23.25">
      <c r="A67" s="473" t="s">
        <v>1441</v>
      </c>
      <c r="B67" s="437" t="s">
        <v>295</v>
      </c>
      <c r="C67" s="437" t="s">
        <v>266</v>
      </c>
      <c r="D67" s="441" t="s">
        <v>531</v>
      </c>
      <c r="E67" s="441" t="s">
        <v>2322</v>
      </c>
      <c r="F67" s="474" t="s">
        <v>2345</v>
      </c>
      <c r="G67" s="437" t="s">
        <v>296</v>
      </c>
      <c r="H67" s="475"/>
      <c r="I67" s="439">
        <v>0</v>
      </c>
      <c r="J67" s="440" t="s">
        <v>2381</v>
      </c>
      <c r="K67" s="437" t="s">
        <v>355</v>
      </c>
    </row>
    <row r="68" spans="1:11" ht="23.25">
      <c r="A68" s="473" t="s">
        <v>1442</v>
      </c>
      <c r="B68" s="437" t="s">
        <v>295</v>
      </c>
      <c r="C68" s="437" t="s">
        <v>266</v>
      </c>
      <c r="D68" s="441" t="s">
        <v>532</v>
      </c>
      <c r="E68" s="441" t="s">
        <v>2322</v>
      </c>
      <c r="F68" s="474" t="s">
        <v>2345</v>
      </c>
      <c r="G68" s="437" t="s">
        <v>296</v>
      </c>
      <c r="H68" s="475"/>
      <c r="I68" s="439">
        <v>0</v>
      </c>
      <c r="J68" s="440" t="s">
        <v>2381</v>
      </c>
      <c r="K68" s="437" t="s">
        <v>355</v>
      </c>
    </row>
    <row r="69" spans="1:11" ht="23.25">
      <c r="A69" s="473" t="s">
        <v>1443</v>
      </c>
      <c r="B69" s="437" t="s">
        <v>295</v>
      </c>
      <c r="C69" s="437" t="s">
        <v>266</v>
      </c>
      <c r="D69" s="441" t="s">
        <v>533</v>
      </c>
      <c r="E69" s="441" t="s">
        <v>2322</v>
      </c>
      <c r="F69" s="474" t="s">
        <v>2345</v>
      </c>
      <c r="G69" s="437" t="s">
        <v>296</v>
      </c>
      <c r="H69" s="475"/>
      <c r="I69" s="439">
        <v>0</v>
      </c>
      <c r="J69" s="440" t="s">
        <v>2381</v>
      </c>
      <c r="K69" s="437" t="s">
        <v>355</v>
      </c>
    </row>
    <row r="70" spans="1:11" ht="23.25">
      <c r="A70" s="473" t="s">
        <v>1444</v>
      </c>
      <c r="B70" s="437" t="s">
        <v>295</v>
      </c>
      <c r="C70" s="437" t="s">
        <v>266</v>
      </c>
      <c r="D70" s="441" t="s">
        <v>534</v>
      </c>
      <c r="E70" s="441" t="s">
        <v>2322</v>
      </c>
      <c r="F70" s="474" t="s">
        <v>2345</v>
      </c>
      <c r="G70" s="437" t="s">
        <v>296</v>
      </c>
      <c r="H70" s="475"/>
      <c r="I70" s="439">
        <v>0</v>
      </c>
      <c r="J70" s="440" t="s">
        <v>2381</v>
      </c>
      <c r="K70" s="437" t="s">
        <v>355</v>
      </c>
    </row>
    <row r="71" spans="1:11" ht="23.25">
      <c r="A71" s="473" t="s">
        <v>1445</v>
      </c>
      <c r="B71" s="437" t="s">
        <v>295</v>
      </c>
      <c r="C71" s="437" t="s">
        <v>266</v>
      </c>
      <c r="D71" s="441" t="s">
        <v>535</v>
      </c>
      <c r="E71" s="441" t="s">
        <v>2322</v>
      </c>
      <c r="F71" s="474" t="s">
        <v>2345</v>
      </c>
      <c r="G71" s="437" t="s">
        <v>296</v>
      </c>
      <c r="H71" s="475"/>
      <c r="I71" s="439">
        <v>0</v>
      </c>
      <c r="J71" s="440" t="s">
        <v>2381</v>
      </c>
      <c r="K71" s="437" t="s">
        <v>355</v>
      </c>
    </row>
    <row r="72" spans="1:11" ht="23.25">
      <c r="A72" s="473" t="s">
        <v>1446</v>
      </c>
      <c r="B72" s="437" t="s">
        <v>295</v>
      </c>
      <c r="C72" s="437" t="s">
        <v>266</v>
      </c>
      <c r="D72" s="441" t="s">
        <v>536</v>
      </c>
      <c r="E72" s="441" t="s">
        <v>2322</v>
      </c>
      <c r="F72" s="474" t="s">
        <v>2345</v>
      </c>
      <c r="G72" s="437" t="s">
        <v>296</v>
      </c>
      <c r="H72" s="475"/>
      <c r="I72" s="439">
        <v>0</v>
      </c>
      <c r="J72" s="440" t="s">
        <v>2381</v>
      </c>
      <c r="K72" s="437" t="s">
        <v>355</v>
      </c>
    </row>
    <row r="73" spans="1:11" ht="23.25">
      <c r="A73" s="473" t="s">
        <v>1447</v>
      </c>
      <c r="B73" s="437" t="s">
        <v>295</v>
      </c>
      <c r="C73" s="437" t="s">
        <v>266</v>
      </c>
      <c r="D73" s="441" t="s">
        <v>537</v>
      </c>
      <c r="E73" s="441" t="s">
        <v>2322</v>
      </c>
      <c r="F73" s="474" t="s">
        <v>2345</v>
      </c>
      <c r="G73" s="437" t="s">
        <v>296</v>
      </c>
      <c r="H73" s="475"/>
      <c r="I73" s="439">
        <v>0</v>
      </c>
      <c r="J73" s="440" t="s">
        <v>2381</v>
      </c>
      <c r="K73" s="437" t="s">
        <v>355</v>
      </c>
    </row>
    <row r="74" spans="1:11" ht="23.25">
      <c r="A74" s="473" t="s">
        <v>1448</v>
      </c>
      <c r="B74" s="437" t="s">
        <v>295</v>
      </c>
      <c r="C74" s="437" t="s">
        <v>266</v>
      </c>
      <c r="D74" s="441" t="s">
        <v>538</v>
      </c>
      <c r="E74" s="441" t="s">
        <v>2322</v>
      </c>
      <c r="F74" s="474" t="s">
        <v>2345</v>
      </c>
      <c r="G74" s="437" t="s">
        <v>296</v>
      </c>
      <c r="H74" s="475"/>
      <c r="I74" s="439">
        <v>0</v>
      </c>
      <c r="J74" s="440" t="s">
        <v>2381</v>
      </c>
      <c r="K74" s="437" t="s">
        <v>355</v>
      </c>
    </row>
    <row r="75" spans="1:11" ht="23.25">
      <c r="A75" s="473" t="s">
        <v>1449</v>
      </c>
      <c r="B75" s="437" t="s">
        <v>295</v>
      </c>
      <c r="C75" s="437" t="s">
        <v>266</v>
      </c>
      <c r="D75" s="441" t="s">
        <v>539</v>
      </c>
      <c r="E75" s="441" t="s">
        <v>2322</v>
      </c>
      <c r="F75" s="474" t="s">
        <v>2345</v>
      </c>
      <c r="G75" s="437" t="s">
        <v>296</v>
      </c>
      <c r="H75" s="475"/>
      <c r="I75" s="439">
        <v>0</v>
      </c>
      <c r="J75" s="440" t="s">
        <v>2381</v>
      </c>
      <c r="K75" s="437" t="s">
        <v>355</v>
      </c>
    </row>
    <row r="76" spans="1:11" ht="23.25">
      <c r="A76" s="473" t="s">
        <v>1450</v>
      </c>
      <c r="B76" s="437" t="s">
        <v>295</v>
      </c>
      <c r="C76" s="437" t="s">
        <v>266</v>
      </c>
      <c r="D76" s="441" t="s">
        <v>540</v>
      </c>
      <c r="E76" s="441" t="s">
        <v>2322</v>
      </c>
      <c r="F76" s="474" t="s">
        <v>2345</v>
      </c>
      <c r="G76" s="437" t="s">
        <v>296</v>
      </c>
      <c r="H76" s="475"/>
      <c r="I76" s="439">
        <v>0</v>
      </c>
      <c r="J76" s="440" t="s">
        <v>2381</v>
      </c>
      <c r="K76" s="437" t="s">
        <v>355</v>
      </c>
    </row>
    <row r="77" spans="1:11" ht="23.25">
      <c r="A77" s="473" t="s">
        <v>1451</v>
      </c>
      <c r="B77" s="437" t="s">
        <v>295</v>
      </c>
      <c r="C77" s="437" t="s">
        <v>266</v>
      </c>
      <c r="D77" s="441" t="s">
        <v>541</v>
      </c>
      <c r="E77" s="441" t="s">
        <v>2322</v>
      </c>
      <c r="F77" s="474" t="s">
        <v>2345</v>
      </c>
      <c r="G77" s="437" t="s">
        <v>296</v>
      </c>
      <c r="H77" s="475"/>
      <c r="I77" s="439">
        <v>0</v>
      </c>
      <c r="J77" s="440" t="s">
        <v>2381</v>
      </c>
      <c r="K77" s="437" t="s">
        <v>355</v>
      </c>
    </row>
    <row r="78" spans="1:11" ht="23.25">
      <c r="A78" s="473" t="s">
        <v>1452</v>
      </c>
      <c r="B78" s="437" t="s">
        <v>295</v>
      </c>
      <c r="C78" s="437" t="s">
        <v>266</v>
      </c>
      <c r="D78" s="441" t="s">
        <v>542</v>
      </c>
      <c r="E78" s="441" t="s">
        <v>2321</v>
      </c>
      <c r="F78" s="474" t="s">
        <v>2346</v>
      </c>
      <c r="G78" s="437" t="s">
        <v>296</v>
      </c>
      <c r="H78" s="475"/>
      <c r="I78" s="439">
        <v>2500</v>
      </c>
      <c r="J78" s="440" t="s">
        <v>2381</v>
      </c>
      <c r="K78" s="437" t="s">
        <v>355</v>
      </c>
    </row>
    <row r="79" spans="1:11" ht="23.25">
      <c r="A79" s="473" t="s">
        <v>1453</v>
      </c>
      <c r="B79" s="437" t="s">
        <v>295</v>
      </c>
      <c r="C79" s="437" t="s">
        <v>266</v>
      </c>
      <c r="D79" s="441" t="s">
        <v>543</v>
      </c>
      <c r="E79" s="441" t="s">
        <v>2321</v>
      </c>
      <c r="F79" s="474" t="s">
        <v>2346</v>
      </c>
      <c r="G79" s="437" t="s">
        <v>296</v>
      </c>
      <c r="H79" s="475"/>
      <c r="I79" s="439">
        <v>2500</v>
      </c>
      <c r="J79" s="440" t="s">
        <v>2381</v>
      </c>
      <c r="K79" s="437" t="s">
        <v>355</v>
      </c>
    </row>
    <row r="80" spans="1:11" ht="23.25">
      <c r="A80" s="473" t="s">
        <v>1454</v>
      </c>
      <c r="B80" s="437" t="s">
        <v>295</v>
      </c>
      <c r="C80" s="437" t="s">
        <v>266</v>
      </c>
      <c r="D80" s="441" t="s">
        <v>544</v>
      </c>
      <c r="E80" s="441" t="s">
        <v>2321</v>
      </c>
      <c r="F80" s="474" t="s">
        <v>2346</v>
      </c>
      <c r="G80" s="437" t="s">
        <v>296</v>
      </c>
      <c r="H80" s="475"/>
      <c r="I80" s="439">
        <v>2500</v>
      </c>
      <c r="J80" s="440" t="s">
        <v>2381</v>
      </c>
      <c r="K80" s="437" t="s">
        <v>355</v>
      </c>
    </row>
    <row r="81" spans="1:11" ht="23.25">
      <c r="A81" s="473" t="s">
        <v>1455</v>
      </c>
      <c r="B81" s="437" t="s">
        <v>295</v>
      </c>
      <c r="C81" s="437" t="s">
        <v>266</v>
      </c>
      <c r="D81" s="441" t="s">
        <v>545</v>
      </c>
      <c r="E81" s="441" t="s">
        <v>2321</v>
      </c>
      <c r="F81" s="474" t="s">
        <v>2346</v>
      </c>
      <c r="G81" s="437" t="s">
        <v>296</v>
      </c>
      <c r="H81" s="475"/>
      <c r="I81" s="439">
        <v>2500</v>
      </c>
      <c r="J81" s="440" t="s">
        <v>2381</v>
      </c>
      <c r="K81" s="437" t="s">
        <v>355</v>
      </c>
    </row>
    <row r="82" spans="1:11" ht="23.25">
      <c r="A82" s="473" t="s">
        <v>1456</v>
      </c>
      <c r="B82" s="437" t="s">
        <v>295</v>
      </c>
      <c r="C82" s="437" t="s">
        <v>266</v>
      </c>
      <c r="D82" s="441" t="s">
        <v>546</v>
      </c>
      <c r="E82" s="441" t="s">
        <v>2321</v>
      </c>
      <c r="F82" s="474" t="s">
        <v>2346</v>
      </c>
      <c r="G82" s="437" t="s">
        <v>296</v>
      </c>
      <c r="H82" s="475"/>
      <c r="I82" s="439">
        <v>2500</v>
      </c>
      <c r="J82" s="440" t="s">
        <v>2381</v>
      </c>
      <c r="K82" s="437" t="s">
        <v>355</v>
      </c>
    </row>
    <row r="83" spans="1:11" ht="23.25">
      <c r="A83" s="473" t="s">
        <v>1457</v>
      </c>
      <c r="B83" s="437" t="s">
        <v>295</v>
      </c>
      <c r="C83" s="437" t="s">
        <v>266</v>
      </c>
      <c r="D83" s="441" t="s">
        <v>547</v>
      </c>
      <c r="E83" s="441" t="s">
        <v>2321</v>
      </c>
      <c r="F83" s="474" t="s">
        <v>2346</v>
      </c>
      <c r="G83" s="437" t="s">
        <v>296</v>
      </c>
      <c r="H83" s="475"/>
      <c r="I83" s="439">
        <v>2500</v>
      </c>
      <c r="J83" s="440" t="s">
        <v>2381</v>
      </c>
      <c r="K83" s="437" t="s">
        <v>355</v>
      </c>
    </row>
    <row r="84" spans="1:11" ht="23.25">
      <c r="A84" s="473" t="s">
        <v>1458</v>
      </c>
      <c r="B84" s="437" t="s">
        <v>295</v>
      </c>
      <c r="C84" s="437" t="s">
        <v>266</v>
      </c>
      <c r="D84" s="441" t="s">
        <v>548</v>
      </c>
      <c r="E84" s="441" t="s">
        <v>2321</v>
      </c>
      <c r="F84" s="474" t="s">
        <v>2347</v>
      </c>
      <c r="G84" s="437" t="s">
        <v>296</v>
      </c>
      <c r="H84" s="475"/>
      <c r="I84" s="439">
        <v>3200</v>
      </c>
      <c r="J84" s="440" t="s">
        <v>2381</v>
      </c>
      <c r="K84" s="437" t="s">
        <v>355</v>
      </c>
    </row>
    <row r="85" spans="1:11" ht="23.25">
      <c r="A85" s="473" t="s">
        <v>1459</v>
      </c>
      <c r="B85" s="437" t="s">
        <v>295</v>
      </c>
      <c r="C85" s="437" t="s">
        <v>266</v>
      </c>
      <c r="D85" s="441" t="s">
        <v>549</v>
      </c>
      <c r="E85" s="441" t="s">
        <v>2322</v>
      </c>
      <c r="F85" s="474" t="s">
        <v>2348</v>
      </c>
      <c r="G85" s="437" t="s">
        <v>296</v>
      </c>
      <c r="H85" s="475"/>
      <c r="I85" s="439">
        <v>0</v>
      </c>
      <c r="J85" s="440" t="s">
        <v>2381</v>
      </c>
      <c r="K85" s="437" t="s">
        <v>355</v>
      </c>
    </row>
    <row r="86" spans="1:11" ht="23.25">
      <c r="A86" s="473" t="s">
        <v>1460</v>
      </c>
      <c r="B86" s="437" t="s">
        <v>295</v>
      </c>
      <c r="C86" s="437" t="s">
        <v>266</v>
      </c>
      <c r="D86" s="441" t="s">
        <v>550</v>
      </c>
      <c r="E86" s="441" t="s">
        <v>2321</v>
      </c>
      <c r="F86" s="474" t="s">
        <v>2347</v>
      </c>
      <c r="G86" s="437" t="s">
        <v>296</v>
      </c>
      <c r="H86" s="475"/>
      <c r="I86" s="439">
        <v>3200</v>
      </c>
      <c r="J86" s="440" t="s">
        <v>2381</v>
      </c>
      <c r="K86" s="437" t="s">
        <v>355</v>
      </c>
    </row>
    <row r="87" spans="1:11" ht="23.25">
      <c r="A87" s="473" t="s">
        <v>1461</v>
      </c>
      <c r="B87" s="437" t="s">
        <v>295</v>
      </c>
      <c r="C87" s="437" t="s">
        <v>266</v>
      </c>
      <c r="D87" s="441" t="s">
        <v>551</v>
      </c>
      <c r="E87" s="441" t="s">
        <v>2322</v>
      </c>
      <c r="F87" s="474" t="s">
        <v>2348</v>
      </c>
      <c r="G87" s="437" t="s">
        <v>296</v>
      </c>
      <c r="H87" s="475"/>
      <c r="I87" s="439">
        <v>0</v>
      </c>
      <c r="J87" s="440" t="s">
        <v>2381</v>
      </c>
      <c r="K87" s="437" t="s">
        <v>355</v>
      </c>
    </row>
    <row r="88" spans="1:11" ht="23.25">
      <c r="A88" s="473" t="s">
        <v>1462</v>
      </c>
      <c r="B88" s="437" t="s">
        <v>295</v>
      </c>
      <c r="C88" s="437" t="s">
        <v>266</v>
      </c>
      <c r="D88" s="441" t="s">
        <v>552</v>
      </c>
      <c r="E88" s="441" t="s">
        <v>2324</v>
      </c>
      <c r="F88" s="474" t="s">
        <v>2349</v>
      </c>
      <c r="G88" s="437" t="s">
        <v>296</v>
      </c>
      <c r="H88" s="475"/>
      <c r="I88" s="439">
        <v>40000</v>
      </c>
      <c r="J88" s="440" t="s">
        <v>2381</v>
      </c>
      <c r="K88" s="437" t="s">
        <v>355</v>
      </c>
    </row>
    <row r="89" spans="1:11" ht="23.25">
      <c r="A89" s="473" t="s">
        <v>1463</v>
      </c>
      <c r="B89" s="437" t="s">
        <v>295</v>
      </c>
      <c r="C89" s="437" t="s">
        <v>266</v>
      </c>
      <c r="D89" s="441" t="s">
        <v>553</v>
      </c>
      <c r="E89" s="441" t="s">
        <v>2324</v>
      </c>
      <c r="F89" s="474" t="s">
        <v>2324</v>
      </c>
      <c r="G89" s="437" t="s">
        <v>296</v>
      </c>
      <c r="H89" s="475"/>
      <c r="I89" s="439">
        <v>18000</v>
      </c>
      <c r="J89" s="440" t="s">
        <v>2381</v>
      </c>
      <c r="K89" s="437" t="s">
        <v>355</v>
      </c>
    </row>
    <row r="90" spans="1:11" ht="23.25">
      <c r="A90" s="473" t="s">
        <v>1464</v>
      </c>
      <c r="B90" s="437" t="s">
        <v>295</v>
      </c>
      <c r="C90" s="437" t="s">
        <v>266</v>
      </c>
      <c r="D90" s="441" t="s">
        <v>554</v>
      </c>
      <c r="E90" s="441" t="s">
        <v>2324</v>
      </c>
      <c r="F90" s="474" t="s">
        <v>2324</v>
      </c>
      <c r="G90" s="437" t="s">
        <v>296</v>
      </c>
      <c r="H90" s="475"/>
      <c r="I90" s="439">
        <v>18000</v>
      </c>
      <c r="J90" s="440" t="s">
        <v>2381</v>
      </c>
      <c r="K90" s="437" t="s">
        <v>355</v>
      </c>
    </row>
    <row r="91" spans="1:11" ht="23.25">
      <c r="A91" s="473" t="s">
        <v>1465</v>
      </c>
      <c r="B91" s="437" t="s">
        <v>295</v>
      </c>
      <c r="C91" s="437" t="s">
        <v>266</v>
      </c>
      <c r="D91" s="441" t="s">
        <v>555</v>
      </c>
      <c r="E91" s="441" t="s">
        <v>2324</v>
      </c>
      <c r="F91" s="474" t="s">
        <v>2324</v>
      </c>
      <c r="G91" s="437" t="s">
        <v>296</v>
      </c>
      <c r="H91" s="475"/>
      <c r="I91" s="439">
        <v>18000</v>
      </c>
      <c r="J91" s="440" t="s">
        <v>2381</v>
      </c>
      <c r="K91" s="437" t="s">
        <v>355</v>
      </c>
    </row>
    <row r="92" spans="1:11" ht="23.25">
      <c r="A92" s="473" t="s">
        <v>1466</v>
      </c>
      <c r="B92" s="437" t="s">
        <v>295</v>
      </c>
      <c r="C92" s="437" t="s">
        <v>266</v>
      </c>
      <c r="D92" s="476" t="s">
        <v>556</v>
      </c>
      <c r="E92" s="441" t="s">
        <v>2322</v>
      </c>
      <c r="F92" s="474" t="s">
        <v>2333</v>
      </c>
      <c r="G92" s="437" t="s">
        <v>296</v>
      </c>
      <c r="H92" s="475"/>
      <c r="I92" s="439">
        <v>120</v>
      </c>
      <c r="J92" s="440" t="s">
        <v>2381</v>
      </c>
      <c r="K92" s="437" t="s">
        <v>355</v>
      </c>
    </row>
    <row r="93" spans="1:11" ht="23.25">
      <c r="A93" s="473" t="s">
        <v>1467</v>
      </c>
      <c r="B93" s="437" t="s">
        <v>295</v>
      </c>
      <c r="C93" s="437" t="s">
        <v>266</v>
      </c>
      <c r="D93" s="476" t="s">
        <v>557</v>
      </c>
      <c r="E93" s="441" t="s">
        <v>2322</v>
      </c>
      <c r="F93" s="474" t="s">
        <v>2333</v>
      </c>
      <c r="G93" s="437" t="s">
        <v>296</v>
      </c>
      <c r="H93" s="475"/>
      <c r="I93" s="439">
        <v>120</v>
      </c>
      <c r="J93" s="440" t="s">
        <v>2381</v>
      </c>
      <c r="K93" s="437" t="s">
        <v>355</v>
      </c>
    </row>
    <row r="94" spans="1:11" ht="23.25">
      <c r="A94" s="473" t="s">
        <v>1468</v>
      </c>
      <c r="B94" s="437" t="s">
        <v>295</v>
      </c>
      <c r="C94" s="437" t="s">
        <v>266</v>
      </c>
      <c r="D94" s="476" t="s">
        <v>558</v>
      </c>
      <c r="E94" s="441" t="s">
        <v>2322</v>
      </c>
      <c r="F94" s="474" t="s">
        <v>2333</v>
      </c>
      <c r="G94" s="437" t="s">
        <v>296</v>
      </c>
      <c r="H94" s="475"/>
      <c r="I94" s="439">
        <v>120</v>
      </c>
      <c r="J94" s="440" t="s">
        <v>2381</v>
      </c>
      <c r="K94" s="437" t="s">
        <v>355</v>
      </c>
    </row>
    <row r="95" spans="1:11" ht="23.25">
      <c r="A95" s="473" t="s">
        <v>1469</v>
      </c>
      <c r="B95" s="437" t="s">
        <v>295</v>
      </c>
      <c r="C95" s="437" t="s">
        <v>266</v>
      </c>
      <c r="D95" s="476" t="s">
        <v>559</v>
      </c>
      <c r="E95" s="441" t="s">
        <v>2322</v>
      </c>
      <c r="F95" s="474" t="s">
        <v>2333</v>
      </c>
      <c r="G95" s="437" t="s">
        <v>296</v>
      </c>
      <c r="H95" s="475"/>
      <c r="I95" s="439">
        <v>120</v>
      </c>
      <c r="J95" s="440" t="s">
        <v>2381</v>
      </c>
      <c r="K95" s="437" t="s">
        <v>355</v>
      </c>
    </row>
    <row r="96" spans="1:11" ht="23.25">
      <c r="A96" s="473" t="s">
        <v>1470</v>
      </c>
      <c r="B96" s="437" t="s">
        <v>295</v>
      </c>
      <c r="C96" s="437" t="s">
        <v>266</v>
      </c>
      <c r="D96" s="476" t="s">
        <v>560</v>
      </c>
      <c r="E96" s="441" t="s">
        <v>2322</v>
      </c>
      <c r="F96" s="474" t="s">
        <v>2333</v>
      </c>
      <c r="G96" s="437" t="s">
        <v>296</v>
      </c>
      <c r="H96" s="475"/>
      <c r="I96" s="439">
        <v>120</v>
      </c>
      <c r="J96" s="440" t="s">
        <v>2381</v>
      </c>
      <c r="K96" s="437" t="s">
        <v>355</v>
      </c>
    </row>
    <row r="97" spans="1:11" ht="23.25">
      <c r="A97" s="473" t="s">
        <v>1471</v>
      </c>
      <c r="B97" s="437" t="s">
        <v>295</v>
      </c>
      <c r="C97" s="437" t="s">
        <v>266</v>
      </c>
      <c r="D97" s="476" t="s">
        <v>561</v>
      </c>
      <c r="E97" s="441" t="s">
        <v>2322</v>
      </c>
      <c r="F97" s="474" t="s">
        <v>2333</v>
      </c>
      <c r="G97" s="437" t="s">
        <v>296</v>
      </c>
      <c r="H97" s="475"/>
      <c r="I97" s="439">
        <v>120</v>
      </c>
      <c r="J97" s="440" t="s">
        <v>2381</v>
      </c>
      <c r="K97" s="437" t="s">
        <v>355</v>
      </c>
    </row>
    <row r="98" spans="1:11" ht="23.25">
      <c r="A98" s="473" t="s">
        <v>1472</v>
      </c>
      <c r="B98" s="437" t="s">
        <v>295</v>
      </c>
      <c r="C98" s="437" t="s">
        <v>266</v>
      </c>
      <c r="D98" s="476" t="s">
        <v>562</v>
      </c>
      <c r="E98" s="441" t="s">
        <v>2322</v>
      </c>
      <c r="F98" s="474" t="s">
        <v>2333</v>
      </c>
      <c r="G98" s="437" t="s">
        <v>296</v>
      </c>
      <c r="H98" s="475"/>
      <c r="I98" s="439">
        <v>120</v>
      </c>
      <c r="J98" s="440" t="s">
        <v>2381</v>
      </c>
      <c r="K98" s="437" t="s">
        <v>355</v>
      </c>
    </row>
    <row r="99" spans="1:11" ht="23.25">
      <c r="A99" s="473" t="s">
        <v>1473</v>
      </c>
      <c r="B99" s="437" t="s">
        <v>295</v>
      </c>
      <c r="C99" s="437" t="s">
        <v>266</v>
      </c>
      <c r="D99" s="476" t="s">
        <v>563</v>
      </c>
      <c r="E99" s="441" t="s">
        <v>2322</v>
      </c>
      <c r="F99" s="474" t="s">
        <v>2333</v>
      </c>
      <c r="G99" s="437" t="s">
        <v>296</v>
      </c>
      <c r="H99" s="475"/>
      <c r="I99" s="439">
        <v>120</v>
      </c>
      <c r="J99" s="440" t="s">
        <v>2381</v>
      </c>
      <c r="K99" s="437" t="s">
        <v>355</v>
      </c>
    </row>
    <row r="100" spans="1:11" ht="23.25">
      <c r="A100" s="473" t="s">
        <v>1474</v>
      </c>
      <c r="B100" s="437" t="s">
        <v>295</v>
      </c>
      <c r="C100" s="437" t="s">
        <v>266</v>
      </c>
      <c r="D100" s="476" t="s">
        <v>564</v>
      </c>
      <c r="E100" s="441" t="s">
        <v>2322</v>
      </c>
      <c r="F100" s="474" t="s">
        <v>2333</v>
      </c>
      <c r="G100" s="437" t="s">
        <v>296</v>
      </c>
      <c r="H100" s="475"/>
      <c r="I100" s="439">
        <v>120</v>
      </c>
      <c r="J100" s="440" t="s">
        <v>2381</v>
      </c>
      <c r="K100" s="437" t="s">
        <v>355</v>
      </c>
    </row>
    <row r="101" spans="1:11" ht="23.25">
      <c r="A101" s="473" t="s">
        <v>1475</v>
      </c>
      <c r="B101" s="437" t="s">
        <v>295</v>
      </c>
      <c r="C101" s="437" t="s">
        <v>266</v>
      </c>
      <c r="D101" s="476" t="s">
        <v>565</v>
      </c>
      <c r="E101" s="441" t="s">
        <v>2322</v>
      </c>
      <c r="F101" s="474" t="s">
        <v>2333</v>
      </c>
      <c r="G101" s="437" t="s">
        <v>296</v>
      </c>
      <c r="H101" s="475"/>
      <c r="I101" s="439">
        <v>120</v>
      </c>
      <c r="J101" s="440" t="s">
        <v>2381</v>
      </c>
      <c r="K101" s="437" t="s">
        <v>355</v>
      </c>
    </row>
    <row r="102" spans="1:11" ht="23.25">
      <c r="A102" s="473" t="s">
        <v>1476</v>
      </c>
      <c r="B102" s="437" t="s">
        <v>295</v>
      </c>
      <c r="C102" s="437" t="s">
        <v>266</v>
      </c>
      <c r="D102" s="476" t="s">
        <v>566</v>
      </c>
      <c r="E102" s="441" t="s">
        <v>2322</v>
      </c>
      <c r="F102" s="474" t="s">
        <v>2333</v>
      </c>
      <c r="G102" s="437" t="s">
        <v>296</v>
      </c>
      <c r="H102" s="475"/>
      <c r="I102" s="439">
        <v>120</v>
      </c>
      <c r="J102" s="440" t="s">
        <v>2381</v>
      </c>
      <c r="K102" s="437" t="s">
        <v>355</v>
      </c>
    </row>
    <row r="103" spans="1:11" ht="23.25">
      <c r="A103" s="473" t="s">
        <v>1477</v>
      </c>
      <c r="B103" s="437" t="s">
        <v>295</v>
      </c>
      <c r="C103" s="437" t="s">
        <v>266</v>
      </c>
      <c r="D103" s="476" t="s">
        <v>567</v>
      </c>
      <c r="E103" s="441" t="s">
        <v>2322</v>
      </c>
      <c r="F103" s="474" t="s">
        <v>2333</v>
      </c>
      <c r="G103" s="437" t="s">
        <v>296</v>
      </c>
      <c r="H103" s="475"/>
      <c r="I103" s="439">
        <v>120</v>
      </c>
      <c r="J103" s="440" t="s">
        <v>2381</v>
      </c>
      <c r="K103" s="437" t="s">
        <v>355</v>
      </c>
    </row>
    <row r="104" spans="1:11" ht="23.25">
      <c r="A104" s="473" t="s">
        <v>1478</v>
      </c>
      <c r="B104" s="437" t="s">
        <v>295</v>
      </c>
      <c r="C104" s="437" t="s">
        <v>266</v>
      </c>
      <c r="D104" s="476" t="s">
        <v>568</v>
      </c>
      <c r="E104" s="441" t="s">
        <v>2322</v>
      </c>
      <c r="F104" s="474" t="s">
        <v>2333</v>
      </c>
      <c r="G104" s="437" t="s">
        <v>296</v>
      </c>
      <c r="H104" s="475"/>
      <c r="I104" s="439">
        <v>120</v>
      </c>
      <c r="J104" s="440" t="s">
        <v>2381</v>
      </c>
      <c r="K104" s="437" t="s">
        <v>355</v>
      </c>
    </row>
    <row r="105" spans="1:11" ht="23.25">
      <c r="A105" s="473" t="s">
        <v>1479</v>
      </c>
      <c r="B105" s="437" t="s">
        <v>295</v>
      </c>
      <c r="C105" s="437" t="s">
        <v>266</v>
      </c>
      <c r="D105" s="476" t="s">
        <v>569</v>
      </c>
      <c r="E105" s="441" t="s">
        <v>2322</v>
      </c>
      <c r="F105" s="474" t="s">
        <v>2333</v>
      </c>
      <c r="G105" s="437" t="s">
        <v>296</v>
      </c>
      <c r="H105" s="475"/>
      <c r="I105" s="439">
        <v>120</v>
      </c>
      <c r="J105" s="440" t="s">
        <v>2381</v>
      </c>
      <c r="K105" s="437" t="s">
        <v>355</v>
      </c>
    </row>
    <row r="106" spans="1:11" ht="23.25">
      <c r="A106" s="473" t="s">
        <v>1480</v>
      </c>
      <c r="B106" s="437" t="s">
        <v>295</v>
      </c>
      <c r="C106" s="437" t="s">
        <v>266</v>
      </c>
      <c r="D106" s="476" t="s">
        <v>570</v>
      </c>
      <c r="E106" s="441" t="s">
        <v>2322</v>
      </c>
      <c r="F106" s="474" t="s">
        <v>2333</v>
      </c>
      <c r="G106" s="437" t="s">
        <v>296</v>
      </c>
      <c r="H106" s="475"/>
      <c r="I106" s="439">
        <v>120</v>
      </c>
      <c r="J106" s="440" t="s">
        <v>2381</v>
      </c>
      <c r="K106" s="437" t="s">
        <v>355</v>
      </c>
    </row>
    <row r="107" spans="1:11" ht="23.25">
      <c r="A107" s="473" t="s">
        <v>1481</v>
      </c>
      <c r="B107" s="437" t="s">
        <v>295</v>
      </c>
      <c r="C107" s="437" t="s">
        <v>266</v>
      </c>
      <c r="D107" s="476" t="s">
        <v>571</v>
      </c>
      <c r="E107" s="441" t="s">
        <v>2322</v>
      </c>
      <c r="F107" s="474" t="s">
        <v>2333</v>
      </c>
      <c r="G107" s="437" t="s">
        <v>296</v>
      </c>
      <c r="H107" s="475"/>
      <c r="I107" s="439">
        <v>120</v>
      </c>
      <c r="J107" s="440" t="s">
        <v>2381</v>
      </c>
      <c r="K107" s="437" t="s">
        <v>355</v>
      </c>
    </row>
    <row r="108" spans="1:11" ht="23.25">
      <c r="A108" s="473" t="s">
        <v>1482</v>
      </c>
      <c r="B108" s="437" t="s">
        <v>295</v>
      </c>
      <c r="C108" s="437" t="s">
        <v>266</v>
      </c>
      <c r="D108" s="476" t="s">
        <v>572</v>
      </c>
      <c r="E108" s="441" t="s">
        <v>2322</v>
      </c>
      <c r="F108" s="474" t="s">
        <v>2333</v>
      </c>
      <c r="G108" s="437" t="s">
        <v>296</v>
      </c>
      <c r="H108" s="475"/>
      <c r="I108" s="439">
        <v>120</v>
      </c>
      <c r="J108" s="440" t="s">
        <v>2381</v>
      </c>
      <c r="K108" s="437" t="s">
        <v>355</v>
      </c>
    </row>
    <row r="109" spans="1:11" ht="23.25">
      <c r="A109" s="473" t="s">
        <v>1483</v>
      </c>
      <c r="B109" s="437" t="s">
        <v>295</v>
      </c>
      <c r="C109" s="437" t="s">
        <v>266</v>
      </c>
      <c r="D109" s="476" t="s">
        <v>573</v>
      </c>
      <c r="E109" s="441" t="s">
        <v>2322</v>
      </c>
      <c r="F109" s="474" t="s">
        <v>2333</v>
      </c>
      <c r="G109" s="437" t="s">
        <v>296</v>
      </c>
      <c r="H109" s="475"/>
      <c r="I109" s="439">
        <v>120</v>
      </c>
      <c r="J109" s="440" t="s">
        <v>2381</v>
      </c>
      <c r="K109" s="437" t="s">
        <v>355</v>
      </c>
    </row>
    <row r="110" spans="1:11" ht="23.25">
      <c r="A110" s="473" t="s">
        <v>1484</v>
      </c>
      <c r="B110" s="437" t="s">
        <v>295</v>
      </c>
      <c r="C110" s="437" t="s">
        <v>266</v>
      </c>
      <c r="D110" s="476" t="s">
        <v>574</v>
      </c>
      <c r="E110" s="441" t="s">
        <v>2322</v>
      </c>
      <c r="F110" s="474" t="s">
        <v>2333</v>
      </c>
      <c r="G110" s="437" t="s">
        <v>296</v>
      </c>
      <c r="H110" s="475"/>
      <c r="I110" s="439">
        <v>120</v>
      </c>
      <c r="J110" s="440" t="s">
        <v>2381</v>
      </c>
      <c r="K110" s="437" t="s">
        <v>355</v>
      </c>
    </row>
    <row r="111" spans="1:11" ht="23.25">
      <c r="A111" s="473" t="s">
        <v>1485</v>
      </c>
      <c r="B111" s="437" t="s">
        <v>295</v>
      </c>
      <c r="C111" s="437" t="s">
        <v>266</v>
      </c>
      <c r="D111" s="476" t="s">
        <v>575</v>
      </c>
      <c r="E111" s="441" t="s">
        <v>2322</v>
      </c>
      <c r="F111" s="474" t="s">
        <v>2333</v>
      </c>
      <c r="G111" s="437" t="s">
        <v>296</v>
      </c>
      <c r="H111" s="475"/>
      <c r="I111" s="439">
        <v>120</v>
      </c>
      <c r="J111" s="440" t="s">
        <v>2381</v>
      </c>
      <c r="K111" s="437" t="s">
        <v>355</v>
      </c>
    </row>
    <row r="112" spans="1:11" ht="23.25">
      <c r="A112" s="473" t="s">
        <v>1486</v>
      </c>
      <c r="B112" s="437" t="s">
        <v>295</v>
      </c>
      <c r="C112" s="437" t="s">
        <v>266</v>
      </c>
      <c r="D112" s="476" t="s">
        <v>576</v>
      </c>
      <c r="E112" s="441" t="s">
        <v>2322</v>
      </c>
      <c r="F112" s="474" t="s">
        <v>2333</v>
      </c>
      <c r="G112" s="437" t="s">
        <v>296</v>
      </c>
      <c r="H112" s="475"/>
      <c r="I112" s="439">
        <v>120</v>
      </c>
      <c r="J112" s="440" t="s">
        <v>2381</v>
      </c>
      <c r="K112" s="437" t="s">
        <v>355</v>
      </c>
    </row>
    <row r="113" spans="1:11" ht="23.25">
      <c r="A113" s="473" t="s">
        <v>1487</v>
      </c>
      <c r="B113" s="437" t="s">
        <v>295</v>
      </c>
      <c r="C113" s="437" t="s">
        <v>266</v>
      </c>
      <c r="D113" s="476" t="s">
        <v>577</v>
      </c>
      <c r="E113" s="441" t="s">
        <v>2322</v>
      </c>
      <c r="F113" s="474" t="s">
        <v>2333</v>
      </c>
      <c r="G113" s="437" t="s">
        <v>296</v>
      </c>
      <c r="H113" s="475"/>
      <c r="I113" s="439">
        <v>120</v>
      </c>
      <c r="J113" s="440" t="s">
        <v>2381</v>
      </c>
      <c r="K113" s="437" t="s">
        <v>355</v>
      </c>
    </row>
    <row r="114" spans="1:11" ht="23.25">
      <c r="A114" s="473" t="s">
        <v>1488</v>
      </c>
      <c r="B114" s="437" t="s">
        <v>295</v>
      </c>
      <c r="C114" s="437" t="s">
        <v>266</v>
      </c>
      <c r="D114" s="476" t="s">
        <v>578</v>
      </c>
      <c r="E114" s="441" t="s">
        <v>2322</v>
      </c>
      <c r="F114" s="474" t="s">
        <v>2333</v>
      </c>
      <c r="G114" s="437" t="s">
        <v>296</v>
      </c>
      <c r="H114" s="475"/>
      <c r="I114" s="439">
        <v>120</v>
      </c>
      <c r="J114" s="440" t="s">
        <v>2381</v>
      </c>
      <c r="K114" s="437" t="s">
        <v>355</v>
      </c>
    </row>
    <row r="115" spans="1:11" ht="23.25">
      <c r="A115" s="473" t="s">
        <v>1489</v>
      </c>
      <c r="B115" s="437" t="s">
        <v>295</v>
      </c>
      <c r="C115" s="437" t="s">
        <v>266</v>
      </c>
      <c r="D115" s="476" t="s">
        <v>579</v>
      </c>
      <c r="E115" s="441" t="s">
        <v>2322</v>
      </c>
      <c r="F115" s="474" t="s">
        <v>2333</v>
      </c>
      <c r="G115" s="437" t="s">
        <v>296</v>
      </c>
      <c r="H115" s="475"/>
      <c r="I115" s="439">
        <v>120</v>
      </c>
      <c r="J115" s="440" t="s">
        <v>2381</v>
      </c>
      <c r="K115" s="437" t="s">
        <v>355</v>
      </c>
    </row>
    <row r="116" spans="1:11" ht="23.25">
      <c r="A116" s="473" t="s">
        <v>1490</v>
      </c>
      <c r="B116" s="437" t="s">
        <v>295</v>
      </c>
      <c r="C116" s="437" t="s">
        <v>266</v>
      </c>
      <c r="D116" s="476" t="s">
        <v>580</v>
      </c>
      <c r="E116" s="441" t="s">
        <v>2322</v>
      </c>
      <c r="F116" s="474" t="s">
        <v>2333</v>
      </c>
      <c r="G116" s="437" t="s">
        <v>296</v>
      </c>
      <c r="H116" s="475"/>
      <c r="I116" s="439">
        <v>120</v>
      </c>
      <c r="J116" s="440" t="s">
        <v>2381</v>
      </c>
      <c r="K116" s="437" t="s">
        <v>355</v>
      </c>
    </row>
    <row r="117" spans="1:11" ht="23.25">
      <c r="A117" s="473" t="s">
        <v>1491</v>
      </c>
      <c r="B117" s="437" t="s">
        <v>295</v>
      </c>
      <c r="C117" s="437" t="s">
        <v>266</v>
      </c>
      <c r="D117" s="476" t="s">
        <v>581</v>
      </c>
      <c r="E117" s="441" t="s">
        <v>2322</v>
      </c>
      <c r="F117" s="474" t="s">
        <v>2333</v>
      </c>
      <c r="G117" s="437" t="s">
        <v>296</v>
      </c>
      <c r="H117" s="475"/>
      <c r="I117" s="439">
        <v>120</v>
      </c>
      <c r="J117" s="440" t="s">
        <v>2381</v>
      </c>
      <c r="K117" s="437" t="s">
        <v>355</v>
      </c>
    </row>
    <row r="118" spans="1:11" ht="23.25">
      <c r="A118" s="473" t="s">
        <v>1492</v>
      </c>
      <c r="B118" s="437" t="s">
        <v>295</v>
      </c>
      <c r="C118" s="437" t="s">
        <v>266</v>
      </c>
      <c r="D118" s="476" t="s">
        <v>582</v>
      </c>
      <c r="E118" s="441" t="s">
        <v>2322</v>
      </c>
      <c r="F118" s="474" t="s">
        <v>2333</v>
      </c>
      <c r="G118" s="437" t="s">
        <v>296</v>
      </c>
      <c r="H118" s="475"/>
      <c r="I118" s="439">
        <v>120</v>
      </c>
      <c r="J118" s="440" t="s">
        <v>2381</v>
      </c>
      <c r="K118" s="437" t="s">
        <v>355</v>
      </c>
    </row>
    <row r="119" spans="1:11" ht="23.25">
      <c r="A119" s="473" t="s">
        <v>1493</v>
      </c>
      <c r="B119" s="437" t="s">
        <v>295</v>
      </c>
      <c r="C119" s="437" t="s">
        <v>266</v>
      </c>
      <c r="D119" s="476" t="s">
        <v>583</v>
      </c>
      <c r="E119" s="441" t="s">
        <v>2322</v>
      </c>
      <c r="F119" s="474" t="s">
        <v>2333</v>
      </c>
      <c r="G119" s="437" t="s">
        <v>296</v>
      </c>
      <c r="H119" s="475"/>
      <c r="I119" s="439">
        <v>120</v>
      </c>
      <c r="J119" s="440" t="s">
        <v>2381</v>
      </c>
      <c r="K119" s="437" t="s">
        <v>355</v>
      </c>
    </row>
    <row r="120" spans="1:11" ht="23.25">
      <c r="A120" s="473" t="s">
        <v>1494</v>
      </c>
      <c r="B120" s="437" t="s">
        <v>295</v>
      </c>
      <c r="C120" s="437" t="s">
        <v>266</v>
      </c>
      <c r="D120" s="476" t="s">
        <v>584</v>
      </c>
      <c r="E120" s="441" t="s">
        <v>2322</v>
      </c>
      <c r="F120" s="474" t="s">
        <v>2333</v>
      </c>
      <c r="G120" s="437" t="s">
        <v>296</v>
      </c>
      <c r="H120" s="475"/>
      <c r="I120" s="439">
        <v>120</v>
      </c>
      <c r="J120" s="440" t="s">
        <v>2381</v>
      </c>
      <c r="K120" s="437" t="s">
        <v>355</v>
      </c>
    </row>
    <row r="121" spans="1:11" ht="23.25">
      <c r="A121" s="473" t="s">
        <v>1495</v>
      </c>
      <c r="B121" s="437" t="s">
        <v>295</v>
      </c>
      <c r="C121" s="437" t="s">
        <v>266</v>
      </c>
      <c r="D121" s="476" t="s">
        <v>585</v>
      </c>
      <c r="E121" s="441" t="s">
        <v>2322</v>
      </c>
      <c r="F121" s="474" t="s">
        <v>2333</v>
      </c>
      <c r="G121" s="437" t="s">
        <v>296</v>
      </c>
      <c r="H121" s="475"/>
      <c r="I121" s="439">
        <v>120</v>
      </c>
      <c r="J121" s="440" t="s">
        <v>2381</v>
      </c>
      <c r="K121" s="437" t="s">
        <v>355</v>
      </c>
    </row>
    <row r="122" spans="1:11" ht="23.25">
      <c r="A122" s="473" t="s">
        <v>1496</v>
      </c>
      <c r="B122" s="437" t="s">
        <v>295</v>
      </c>
      <c r="C122" s="437" t="s">
        <v>266</v>
      </c>
      <c r="D122" s="476" t="s">
        <v>586</v>
      </c>
      <c r="E122" s="441" t="s">
        <v>2322</v>
      </c>
      <c r="F122" s="474" t="s">
        <v>2333</v>
      </c>
      <c r="G122" s="437" t="s">
        <v>296</v>
      </c>
      <c r="H122" s="475"/>
      <c r="I122" s="439">
        <v>120</v>
      </c>
      <c r="J122" s="440" t="s">
        <v>2381</v>
      </c>
      <c r="K122" s="437" t="s">
        <v>355</v>
      </c>
    </row>
    <row r="123" spans="1:11" ht="23.25">
      <c r="A123" s="473" t="s">
        <v>1497</v>
      </c>
      <c r="B123" s="437" t="s">
        <v>295</v>
      </c>
      <c r="C123" s="437" t="s">
        <v>266</v>
      </c>
      <c r="D123" s="476" t="s">
        <v>587</v>
      </c>
      <c r="E123" s="441" t="s">
        <v>2322</v>
      </c>
      <c r="F123" s="474" t="s">
        <v>2333</v>
      </c>
      <c r="G123" s="437" t="s">
        <v>296</v>
      </c>
      <c r="H123" s="475"/>
      <c r="I123" s="439">
        <v>120</v>
      </c>
      <c r="J123" s="440" t="s">
        <v>2381</v>
      </c>
      <c r="K123" s="437" t="s">
        <v>355</v>
      </c>
    </row>
    <row r="124" spans="1:11" ht="23.25">
      <c r="A124" s="473" t="s">
        <v>1498</v>
      </c>
      <c r="B124" s="437" t="s">
        <v>295</v>
      </c>
      <c r="C124" s="437" t="s">
        <v>266</v>
      </c>
      <c r="D124" s="476" t="s">
        <v>588</v>
      </c>
      <c r="E124" s="441" t="s">
        <v>2322</v>
      </c>
      <c r="F124" s="474" t="s">
        <v>2333</v>
      </c>
      <c r="G124" s="437" t="s">
        <v>296</v>
      </c>
      <c r="H124" s="475"/>
      <c r="I124" s="439">
        <v>120</v>
      </c>
      <c r="J124" s="440" t="s">
        <v>2381</v>
      </c>
      <c r="K124" s="437" t="s">
        <v>355</v>
      </c>
    </row>
    <row r="125" spans="1:11" ht="23.25">
      <c r="A125" s="473" t="s">
        <v>1499</v>
      </c>
      <c r="B125" s="437" t="s">
        <v>295</v>
      </c>
      <c r="C125" s="437" t="s">
        <v>266</v>
      </c>
      <c r="D125" s="476" t="s">
        <v>589</v>
      </c>
      <c r="E125" s="441" t="s">
        <v>2322</v>
      </c>
      <c r="F125" s="474" t="s">
        <v>2333</v>
      </c>
      <c r="G125" s="437" t="s">
        <v>296</v>
      </c>
      <c r="H125" s="475"/>
      <c r="I125" s="439">
        <v>120</v>
      </c>
      <c r="J125" s="440" t="s">
        <v>2381</v>
      </c>
      <c r="K125" s="437" t="s">
        <v>355</v>
      </c>
    </row>
    <row r="126" spans="1:11" ht="23.25">
      <c r="A126" s="473" t="s">
        <v>1500</v>
      </c>
      <c r="B126" s="437" t="s">
        <v>295</v>
      </c>
      <c r="C126" s="437" t="s">
        <v>266</v>
      </c>
      <c r="D126" s="476" t="s">
        <v>590</v>
      </c>
      <c r="E126" s="441" t="s">
        <v>2322</v>
      </c>
      <c r="F126" s="474" t="s">
        <v>2333</v>
      </c>
      <c r="G126" s="437" t="s">
        <v>296</v>
      </c>
      <c r="H126" s="475"/>
      <c r="I126" s="439">
        <v>120</v>
      </c>
      <c r="J126" s="440" t="s">
        <v>2381</v>
      </c>
      <c r="K126" s="437" t="s">
        <v>355</v>
      </c>
    </row>
    <row r="127" spans="1:11" ht="23.25">
      <c r="A127" s="473" t="s">
        <v>1501</v>
      </c>
      <c r="B127" s="437" t="s">
        <v>295</v>
      </c>
      <c r="C127" s="437" t="s">
        <v>266</v>
      </c>
      <c r="D127" s="476" t="s">
        <v>591</v>
      </c>
      <c r="E127" s="441" t="s">
        <v>2322</v>
      </c>
      <c r="F127" s="474" t="s">
        <v>2333</v>
      </c>
      <c r="G127" s="437" t="s">
        <v>296</v>
      </c>
      <c r="H127" s="475"/>
      <c r="I127" s="439">
        <v>120</v>
      </c>
      <c r="J127" s="440" t="s">
        <v>2381</v>
      </c>
      <c r="K127" s="437" t="s">
        <v>355</v>
      </c>
    </row>
    <row r="128" spans="1:11" ht="23.25">
      <c r="A128" s="473" t="s">
        <v>1502</v>
      </c>
      <c r="B128" s="437" t="s">
        <v>295</v>
      </c>
      <c r="C128" s="437" t="s">
        <v>266</v>
      </c>
      <c r="D128" s="476" t="s">
        <v>592</v>
      </c>
      <c r="E128" s="441" t="s">
        <v>2322</v>
      </c>
      <c r="F128" s="474" t="s">
        <v>2333</v>
      </c>
      <c r="G128" s="437" t="s">
        <v>296</v>
      </c>
      <c r="H128" s="475"/>
      <c r="I128" s="439">
        <v>120</v>
      </c>
      <c r="J128" s="440" t="s">
        <v>2381</v>
      </c>
      <c r="K128" s="437" t="s">
        <v>355</v>
      </c>
    </row>
    <row r="129" spans="1:11" ht="23.25">
      <c r="A129" s="473" t="s">
        <v>1503</v>
      </c>
      <c r="B129" s="437" t="s">
        <v>295</v>
      </c>
      <c r="C129" s="437" t="s">
        <v>266</v>
      </c>
      <c r="D129" s="476" t="s">
        <v>593</v>
      </c>
      <c r="E129" s="441" t="s">
        <v>2322</v>
      </c>
      <c r="F129" s="474" t="s">
        <v>2333</v>
      </c>
      <c r="G129" s="437" t="s">
        <v>296</v>
      </c>
      <c r="H129" s="475"/>
      <c r="I129" s="439">
        <v>120</v>
      </c>
      <c r="J129" s="440" t="s">
        <v>2381</v>
      </c>
      <c r="K129" s="437" t="s">
        <v>355</v>
      </c>
    </row>
    <row r="130" spans="1:11" ht="23.25">
      <c r="A130" s="473" t="s">
        <v>1504</v>
      </c>
      <c r="B130" s="437" t="s">
        <v>295</v>
      </c>
      <c r="C130" s="437" t="s">
        <v>266</v>
      </c>
      <c r="D130" s="476" t="s">
        <v>594</v>
      </c>
      <c r="E130" s="441" t="s">
        <v>2322</v>
      </c>
      <c r="F130" s="474" t="s">
        <v>2333</v>
      </c>
      <c r="G130" s="437" t="s">
        <v>296</v>
      </c>
      <c r="H130" s="475"/>
      <c r="I130" s="439">
        <v>120</v>
      </c>
      <c r="J130" s="440" t="s">
        <v>2381</v>
      </c>
      <c r="K130" s="437" t="s">
        <v>355</v>
      </c>
    </row>
    <row r="131" spans="1:11" ht="23.25">
      <c r="A131" s="473" t="s">
        <v>1505</v>
      </c>
      <c r="B131" s="437" t="s">
        <v>295</v>
      </c>
      <c r="C131" s="437" t="s">
        <v>266</v>
      </c>
      <c r="D131" s="476" t="s">
        <v>595</v>
      </c>
      <c r="E131" s="441" t="s">
        <v>2322</v>
      </c>
      <c r="F131" s="474" t="s">
        <v>2333</v>
      </c>
      <c r="G131" s="437" t="s">
        <v>296</v>
      </c>
      <c r="H131" s="475"/>
      <c r="I131" s="439">
        <v>120</v>
      </c>
      <c r="J131" s="440" t="s">
        <v>2381</v>
      </c>
      <c r="K131" s="437" t="s">
        <v>355</v>
      </c>
    </row>
    <row r="132" spans="1:11" ht="23.25">
      <c r="A132" s="473" t="s">
        <v>1506</v>
      </c>
      <c r="B132" s="437" t="s">
        <v>295</v>
      </c>
      <c r="C132" s="437" t="s">
        <v>266</v>
      </c>
      <c r="D132" s="476" t="s">
        <v>596</v>
      </c>
      <c r="E132" s="441" t="s">
        <v>2322</v>
      </c>
      <c r="F132" s="474" t="s">
        <v>2333</v>
      </c>
      <c r="G132" s="437" t="s">
        <v>296</v>
      </c>
      <c r="H132" s="475"/>
      <c r="I132" s="439">
        <v>120</v>
      </c>
      <c r="J132" s="440" t="s">
        <v>2381</v>
      </c>
      <c r="K132" s="437" t="s">
        <v>355</v>
      </c>
    </row>
    <row r="133" spans="1:11" ht="23.25">
      <c r="A133" s="473" t="s">
        <v>1507</v>
      </c>
      <c r="B133" s="437" t="s">
        <v>295</v>
      </c>
      <c r="C133" s="437" t="s">
        <v>266</v>
      </c>
      <c r="D133" s="476" t="s">
        <v>597</v>
      </c>
      <c r="E133" s="441" t="s">
        <v>2322</v>
      </c>
      <c r="F133" s="474" t="s">
        <v>2333</v>
      </c>
      <c r="G133" s="437" t="s">
        <v>296</v>
      </c>
      <c r="H133" s="475"/>
      <c r="I133" s="439">
        <v>120</v>
      </c>
      <c r="J133" s="440" t="s">
        <v>2381</v>
      </c>
      <c r="K133" s="437" t="s">
        <v>355</v>
      </c>
    </row>
    <row r="134" spans="1:11" ht="23.25">
      <c r="A134" s="473" t="s">
        <v>1508</v>
      </c>
      <c r="B134" s="437" t="s">
        <v>295</v>
      </c>
      <c r="C134" s="437" t="s">
        <v>266</v>
      </c>
      <c r="D134" s="476" t="s">
        <v>598</v>
      </c>
      <c r="E134" s="441" t="s">
        <v>2322</v>
      </c>
      <c r="F134" s="474" t="s">
        <v>2333</v>
      </c>
      <c r="G134" s="437" t="s">
        <v>296</v>
      </c>
      <c r="H134" s="475"/>
      <c r="I134" s="439">
        <v>120</v>
      </c>
      <c r="J134" s="440" t="s">
        <v>2381</v>
      </c>
      <c r="K134" s="437" t="s">
        <v>355</v>
      </c>
    </row>
    <row r="135" spans="1:11" ht="23.25">
      <c r="A135" s="473" t="s">
        <v>1509</v>
      </c>
      <c r="B135" s="437" t="s">
        <v>295</v>
      </c>
      <c r="C135" s="437" t="s">
        <v>266</v>
      </c>
      <c r="D135" s="476" t="s">
        <v>599</v>
      </c>
      <c r="E135" s="441" t="s">
        <v>2322</v>
      </c>
      <c r="F135" s="474" t="s">
        <v>2333</v>
      </c>
      <c r="G135" s="437" t="s">
        <v>296</v>
      </c>
      <c r="H135" s="475"/>
      <c r="I135" s="439">
        <v>120</v>
      </c>
      <c r="J135" s="440" t="s">
        <v>2381</v>
      </c>
      <c r="K135" s="437" t="s">
        <v>355</v>
      </c>
    </row>
    <row r="136" spans="1:11" ht="23.25">
      <c r="A136" s="473" t="s">
        <v>1510</v>
      </c>
      <c r="B136" s="437" t="s">
        <v>295</v>
      </c>
      <c r="C136" s="437" t="s">
        <v>266</v>
      </c>
      <c r="D136" s="476" t="s">
        <v>600</v>
      </c>
      <c r="E136" s="441" t="s">
        <v>2322</v>
      </c>
      <c r="F136" s="474" t="s">
        <v>2333</v>
      </c>
      <c r="G136" s="437" t="s">
        <v>296</v>
      </c>
      <c r="H136" s="475"/>
      <c r="I136" s="439">
        <v>120</v>
      </c>
      <c r="J136" s="440" t="s">
        <v>2381</v>
      </c>
      <c r="K136" s="437" t="s">
        <v>355</v>
      </c>
    </row>
    <row r="137" spans="1:11" ht="23.25">
      <c r="A137" s="473" t="s">
        <v>1511</v>
      </c>
      <c r="B137" s="437" t="s">
        <v>295</v>
      </c>
      <c r="C137" s="437" t="s">
        <v>266</v>
      </c>
      <c r="D137" s="476" t="s">
        <v>601</v>
      </c>
      <c r="E137" s="441" t="s">
        <v>2322</v>
      </c>
      <c r="F137" s="474" t="s">
        <v>2333</v>
      </c>
      <c r="G137" s="437" t="s">
        <v>296</v>
      </c>
      <c r="H137" s="475"/>
      <c r="I137" s="439">
        <v>120</v>
      </c>
      <c r="J137" s="440" t="s">
        <v>2381</v>
      </c>
      <c r="K137" s="437" t="s">
        <v>355</v>
      </c>
    </row>
    <row r="138" spans="1:11" ht="23.25">
      <c r="A138" s="473" t="s">
        <v>1512</v>
      </c>
      <c r="B138" s="437" t="s">
        <v>295</v>
      </c>
      <c r="C138" s="437" t="s">
        <v>266</v>
      </c>
      <c r="D138" s="476" t="s">
        <v>602</v>
      </c>
      <c r="E138" s="441" t="s">
        <v>2322</v>
      </c>
      <c r="F138" s="474" t="s">
        <v>2333</v>
      </c>
      <c r="G138" s="437" t="s">
        <v>296</v>
      </c>
      <c r="H138" s="475"/>
      <c r="I138" s="439">
        <v>120</v>
      </c>
      <c r="J138" s="440" t="s">
        <v>2381</v>
      </c>
      <c r="K138" s="437" t="s">
        <v>355</v>
      </c>
    </row>
    <row r="139" spans="1:11" ht="23.25">
      <c r="A139" s="473" t="s">
        <v>1513</v>
      </c>
      <c r="B139" s="437" t="s">
        <v>295</v>
      </c>
      <c r="C139" s="437" t="s">
        <v>266</v>
      </c>
      <c r="D139" s="476" t="s">
        <v>603</v>
      </c>
      <c r="E139" s="441" t="s">
        <v>2322</v>
      </c>
      <c r="F139" s="474" t="s">
        <v>2333</v>
      </c>
      <c r="G139" s="437" t="s">
        <v>296</v>
      </c>
      <c r="H139" s="475"/>
      <c r="I139" s="439">
        <v>120</v>
      </c>
      <c r="J139" s="440" t="s">
        <v>2381</v>
      </c>
      <c r="K139" s="437" t="s">
        <v>355</v>
      </c>
    </row>
    <row r="140" spans="1:11" ht="23.25">
      <c r="A140" s="473" t="s">
        <v>1514</v>
      </c>
      <c r="B140" s="437" t="s">
        <v>295</v>
      </c>
      <c r="C140" s="437" t="s">
        <v>266</v>
      </c>
      <c r="D140" s="476" t="s">
        <v>604</v>
      </c>
      <c r="E140" s="441" t="s">
        <v>2322</v>
      </c>
      <c r="F140" s="474" t="s">
        <v>2333</v>
      </c>
      <c r="G140" s="437" t="s">
        <v>296</v>
      </c>
      <c r="H140" s="475"/>
      <c r="I140" s="439">
        <v>120</v>
      </c>
      <c r="J140" s="440" t="s">
        <v>2381</v>
      </c>
      <c r="K140" s="437" t="s">
        <v>355</v>
      </c>
    </row>
    <row r="141" spans="1:11" ht="23.25">
      <c r="A141" s="473" t="s">
        <v>1515</v>
      </c>
      <c r="B141" s="437" t="s">
        <v>295</v>
      </c>
      <c r="C141" s="437" t="s">
        <v>266</v>
      </c>
      <c r="D141" s="476" t="s">
        <v>605</v>
      </c>
      <c r="E141" s="441" t="s">
        <v>2322</v>
      </c>
      <c r="F141" s="474" t="s">
        <v>2333</v>
      </c>
      <c r="G141" s="437" t="s">
        <v>296</v>
      </c>
      <c r="H141" s="475"/>
      <c r="I141" s="439">
        <v>120</v>
      </c>
      <c r="J141" s="440" t="s">
        <v>2381</v>
      </c>
      <c r="K141" s="437" t="s">
        <v>355</v>
      </c>
    </row>
    <row r="142" spans="1:11" ht="23.25">
      <c r="A142" s="473" t="s">
        <v>1516</v>
      </c>
      <c r="B142" s="437" t="s">
        <v>295</v>
      </c>
      <c r="C142" s="437" t="s">
        <v>266</v>
      </c>
      <c r="D142" s="476" t="s">
        <v>606</v>
      </c>
      <c r="E142" s="441" t="s">
        <v>2322</v>
      </c>
      <c r="F142" s="474" t="s">
        <v>2333</v>
      </c>
      <c r="G142" s="437" t="s">
        <v>296</v>
      </c>
      <c r="H142" s="475"/>
      <c r="I142" s="439">
        <v>120</v>
      </c>
      <c r="J142" s="440" t="s">
        <v>2381</v>
      </c>
      <c r="K142" s="437" t="s">
        <v>355</v>
      </c>
    </row>
    <row r="143" spans="1:11" ht="23.25">
      <c r="A143" s="473" t="s">
        <v>1517</v>
      </c>
      <c r="B143" s="437" t="s">
        <v>295</v>
      </c>
      <c r="C143" s="437" t="s">
        <v>266</v>
      </c>
      <c r="D143" s="476" t="s">
        <v>607</v>
      </c>
      <c r="E143" s="441" t="s">
        <v>2322</v>
      </c>
      <c r="F143" s="474" t="s">
        <v>2333</v>
      </c>
      <c r="G143" s="437" t="s">
        <v>296</v>
      </c>
      <c r="H143" s="475"/>
      <c r="I143" s="439">
        <v>120</v>
      </c>
      <c r="J143" s="440" t="s">
        <v>2381</v>
      </c>
      <c r="K143" s="437" t="s">
        <v>355</v>
      </c>
    </row>
    <row r="144" spans="1:11" ht="23.25">
      <c r="A144" s="473" t="s">
        <v>1518</v>
      </c>
      <c r="B144" s="437" t="s">
        <v>295</v>
      </c>
      <c r="C144" s="437" t="s">
        <v>266</v>
      </c>
      <c r="D144" s="476" t="s">
        <v>608</v>
      </c>
      <c r="E144" s="441" t="s">
        <v>2322</v>
      </c>
      <c r="F144" s="474" t="s">
        <v>2333</v>
      </c>
      <c r="G144" s="437" t="s">
        <v>296</v>
      </c>
      <c r="H144" s="475"/>
      <c r="I144" s="439">
        <v>120</v>
      </c>
      <c r="J144" s="440" t="s">
        <v>2381</v>
      </c>
      <c r="K144" s="437" t="s">
        <v>355</v>
      </c>
    </row>
    <row r="145" spans="1:11" ht="23.25">
      <c r="A145" s="473" t="s">
        <v>1519</v>
      </c>
      <c r="B145" s="437" t="s">
        <v>295</v>
      </c>
      <c r="C145" s="437" t="s">
        <v>266</v>
      </c>
      <c r="D145" s="476" t="s">
        <v>609</v>
      </c>
      <c r="E145" s="441" t="s">
        <v>2322</v>
      </c>
      <c r="F145" s="474" t="s">
        <v>2333</v>
      </c>
      <c r="G145" s="437" t="s">
        <v>296</v>
      </c>
      <c r="H145" s="475"/>
      <c r="I145" s="439">
        <v>120</v>
      </c>
      <c r="J145" s="440" t="s">
        <v>2381</v>
      </c>
      <c r="K145" s="437" t="s">
        <v>355</v>
      </c>
    </row>
    <row r="146" spans="1:11" ht="23.25">
      <c r="A146" s="473" t="s">
        <v>1520</v>
      </c>
      <c r="B146" s="437" t="s">
        <v>295</v>
      </c>
      <c r="C146" s="437" t="s">
        <v>266</v>
      </c>
      <c r="D146" s="476" t="s">
        <v>610</v>
      </c>
      <c r="E146" s="441" t="s">
        <v>2322</v>
      </c>
      <c r="F146" s="474" t="s">
        <v>2333</v>
      </c>
      <c r="G146" s="437" t="s">
        <v>296</v>
      </c>
      <c r="H146" s="475"/>
      <c r="I146" s="439">
        <v>120</v>
      </c>
      <c r="J146" s="440" t="s">
        <v>2381</v>
      </c>
      <c r="K146" s="437" t="s">
        <v>355</v>
      </c>
    </row>
    <row r="147" spans="1:11" ht="23.25">
      <c r="A147" s="473" t="s">
        <v>1521</v>
      </c>
      <c r="B147" s="437" t="s">
        <v>295</v>
      </c>
      <c r="C147" s="437" t="s">
        <v>266</v>
      </c>
      <c r="D147" s="476" t="s">
        <v>611</v>
      </c>
      <c r="E147" s="441" t="s">
        <v>2322</v>
      </c>
      <c r="F147" s="474" t="s">
        <v>2333</v>
      </c>
      <c r="G147" s="437" t="s">
        <v>296</v>
      </c>
      <c r="H147" s="475"/>
      <c r="I147" s="439">
        <v>120</v>
      </c>
      <c r="J147" s="440" t="s">
        <v>2381</v>
      </c>
      <c r="K147" s="437" t="s">
        <v>355</v>
      </c>
    </row>
    <row r="148" spans="1:11" ht="23.25">
      <c r="A148" s="473" t="s">
        <v>1522</v>
      </c>
      <c r="B148" s="437" t="s">
        <v>295</v>
      </c>
      <c r="C148" s="437" t="s">
        <v>266</v>
      </c>
      <c r="D148" s="476" t="s">
        <v>612</v>
      </c>
      <c r="E148" s="441" t="s">
        <v>2322</v>
      </c>
      <c r="F148" s="474" t="s">
        <v>2333</v>
      </c>
      <c r="G148" s="437" t="s">
        <v>296</v>
      </c>
      <c r="H148" s="475"/>
      <c r="I148" s="439">
        <v>120</v>
      </c>
      <c r="J148" s="440" t="s">
        <v>2381</v>
      </c>
      <c r="K148" s="437" t="s">
        <v>355</v>
      </c>
    </row>
    <row r="149" spans="1:11" ht="23.25">
      <c r="A149" s="473" t="s">
        <v>1523</v>
      </c>
      <c r="B149" s="437" t="s">
        <v>295</v>
      </c>
      <c r="C149" s="437" t="s">
        <v>266</v>
      </c>
      <c r="D149" s="476" t="s">
        <v>613</v>
      </c>
      <c r="E149" s="441" t="s">
        <v>2322</v>
      </c>
      <c r="F149" s="474" t="s">
        <v>2333</v>
      </c>
      <c r="G149" s="437" t="s">
        <v>296</v>
      </c>
      <c r="H149" s="475"/>
      <c r="I149" s="439">
        <v>120</v>
      </c>
      <c r="J149" s="440" t="s">
        <v>2381</v>
      </c>
      <c r="K149" s="437" t="s">
        <v>355</v>
      </c>
    </row>
    <row r="150" spans="1:11" ht="23.25">
      <c r="A150" s="473" t="s">
        <v>1524</v>
      </c>
      <c r="B150" s="437" t="s">
        <v>295</v>
      </c>
      <c r="C150" s="437" t="s">
        <v>266</v>
      </c>
      <c r="D150" s="476" t="s">
        <v>614</v>
      </c>
      <c r="E150" s="441" t="s">
        <v>2322</v>
      </c>
      <c r="F150" s="474" t="s">
        <v>2333</v>
      </c>
      <c r="G150" s="437" t="s">
        <v>296</v>
      </c>
      <c r="H150" s="475"/>
      <c r="I150" s="439">
        <v>120</v>
      </c>
      <c r="J150" s="440" t="s">
        <v>2381</v>
      </c>
      <c r="K150" s="437" t="s">
        <v>355</v>
      </c>
    </row>
    <row r="151" spans="1:11" ht="23.25">
      <c r="A151" s="473" t="s">
        <v>1525</v>
      </c>
      <c r="B151" s="437" t="s">
        <v>295</v>
      </c>
      <c r="C151" s="437" t="s">
        <v>266</v>
      </c>
      <c r="D151" s="476" t="s">
        <v>615</v>
      </c>
      <c r="E151" s="441" t="s">
        <v>2322</v>
      </c>
      <c r="F151" s="474" t="s">
        <v>2333</v>
      </c>
      <c r="G151" s="437" t="s">
        <v>296</v>
      </c>
      <c r="H151" s="475"/>
      <c r="I151" s="439">
        <v>120</v>
      </c>
      <c r="J151" s="440" t="s">
        <v>2381</v>
      </c>
      <c r="K151" s="437" t="s">
        <v>355</v>
      </c>
    </row>
    <row r="152" spans="1:11" ht="23.25">
      <c r="A152" s="473" t="s">
        <v>1526</v>
      </c>
      <c r="B152" s="437" t="s">
        <v>295</v>
      </c>
      <c r="C152" s="437" t="s">
        <v>266</v>
      </c>
      <c r="D152" s="476" t="s">
        <v>616</v>
      </c>
      <c r="E152" s="441" t="s">
        <v>2322</v>
      </c>
      <c r="F152" s="474" t="s">
        <v>2333</v>
      </c>
      <c r="G152" s="437" t="s">
        <v>296</v>
      </c>
      <c r="H152" s="475"/>
      <c r="I152" s="439">
        <v>120</v>
      </c>
      <c r="J152" s="440" t="s">
        <v>2381</v>
      </c>
      <c r="K152" s="437" t="s">
        <v>355</v>
      </c>
    </row>
    <row r="153" spans="1:11" ht="23.25">
      <c r="A153" s="473" t="s">
        <v>1527</v>
      </c>
      <c r="B153" s="437" t="s">
        <v>295</v>
      </c>
      <c r="C153" s="437" t="s">
        <v>266</v>
      </c>
      <c r="D153" s="476" t="s">
        <v>617</v>
      </c>
      <c r="E153" s="441" t="s">
        <v>2322</v>
      </c>
      <c r="F153" s="474" t="s">
        <v>2333</v>
      </c>
      <c r="G153" s="437" t="s">
        <v>296</v>
      </c>
      <c r="H153" s="475"/>
      <c r="I153" s="439">
        <v>120</v>
      </c>
      <c r="J153" s="440" t="s">
        <v>2381</v>
      </c>
      <c r="K153" s="437" t="s">
        <v>355</v>
      </c>
    </row>
    <row r="154" spans="1:11" ht="23.25">
      <c r="A154" s="473" t="s">
        <v>1528</v>
      </c>
      <c r="B154" s="437" t="s">
        <v>295</v>
      </c>
      <c r="C154" s="437" t="s">
        <v>266</v>
      </c>
      <c r="D154" s="476" t="s">
        <v>618</v>
      </c>
      <c r="E154" s="441" t="s">
        <v>2322</v>
      </c>
      <c r="F154" s="474" t="s">
        <v>2333</v>
      </c>
      <c r="G154" s="437" t="s">
        <v>296</v>
      </c>
      <c r="H154" s="475"/>
      <c r="I154" s="439">
        <v>120</v>
      </c>
      <c r="J154" s="440" t="s">
        <v>2381</v>
      </c>
      <c r="K154" s="437" t="s">
        <v>355</v>
      </c>
    </row>
    <row r="155" spans="1:11" ht="23.25">
      <c r="A155" s="473" t="s">
        <v>1529</v>
      </c>
      <c r="B155" s="437" t="s">
        <v>295</v>
      </c>
      <c r="C155" s="437" t="s">
        <v>266</v>
      </c>
      <c r="D155" s="476" t="s">
        <v>619</v>
      </c>
      <c r="E155" s="441" t="s">
        <v>2322</v>
      </c>
      <c r="F155" s="474" t="s">
        <v>2333</v>
      </c>
      <c r="G155" s="437" t="s">
        <v>296</v>
      </c>
      <c r="H155" s="475"/>
      <c r="I155" s="439">
        <v>120</v>
      </c>
      <c r="J155" s="440" t="s">
        <v>2381</v>
      </c>
      <c r="K155" s="437" t="s">
        <v>355</v>
      </c>
    </row>
    <row r="156" spans="1:11" ht="23.25">
      <c r="A156" s="473" t="s">
        <v>1530</v>
      </c>
      <c r="B156" s="437" t="s">
        <v>295</v>
      </c>
      <c r="C156" s="437" t="s">
        <v>266</v>
      </c>
      <c r="D156" s="476" t="s">
        <v>620</v>
      </c>
      <c r="E156" s="441" t="s">
        <v>2322</v>
      </c>
      <c r="F156" s="474" t="s">
        <v>2333</v>
      </c>
      <c r="G156" s="437" t="s">
        <v>296</v>
      </c>
      <c r="H156" s="475"/>
      <c r="I156" s="439">
        <v>120</v>
      </c>
      <c r="J156" s="440" t="s">
        <v>2381</v>
      </c>
      <c r="K156" s="437" t="s">
        <v>355</v>
      </c>
    </row>
    <row r="157" spans="1:11" ht="23.25">
      <c r="A157" s="473" t="s">
        <v>1531</v>
      </c>
      <c r="B157" s="437" t="s">
        <v>295</v>
      </c>
      <c r="C157" s="437" t="s">
        <v>266</v>
      </c>
      <c r="D157" s="476" t="s">
        <v>621</v>
      </c>
      <c r="E157" s="441" t="s">
        <v>2322</v>
      </c>
      <c r="F157" s="474" t="s">
        <v>2333</v>
      </c>
      <c r="G157" s="437" t="s">
        <v>296</v>
      </c>
      <c r="H157" s="475"/>
      <c r="I157" s="439">
        <v>120</v>
      </c>
      <c r="J157" s="440" t="s">
        <v>2381</v>
      </c>
      <c r="K157" s="437" t="s">
        <v>355</v>
      </c>
    </row>
    <row r="158" spans="1:11" ht="23.25">
      <c r="A158" s="473" t="s">
        <v>1532</v>
      </c>
      <c r="B158" s="437" t="s">
        <v>295</v>
      </c>
      <c r="C158" s="437" t="s">
        <v>266</v>
      </c>
      <c r="D158" s="476" t="s">
        <v>622</v>
      </c>
      <c r="E158" s="441" t="s">
        <v>2322</v>
      </c>
      <c r="F158" s="474" t="s">
        <v>2333</v>
      </c>
      <c r="G158" s="437" t="s">
        <v>296</v>
      </c>
      <c r="H158" s="475"/>
      <c r="I158" s="439">
        <v>120</v>
      </c>
      <c r="J158" s="440" t="s">
        <v>2381</v>
      </c>
      <c r="K158" s="437" t="s">
        <v>355</v>
      </c>
    </row>
    <row r="159" spans="1:11" ht="23.25">
      <c r="A159" s="473" t="s">
        <v>1533</v>
      </c>
      <c r="B159" s="437" t="s">
        <v>295</v>
      </c>
      <c r="C159" s="437" t="s">
        <v>266</v>
      </c>
      <c r="D159" s="476" t="s">
        <v>623</v>
      </c>
      <c r="E159" s="441" t="s">
        <v>2322</v>
      </c>
      <c r="F159" s="474" t="s">
        <v>2333</v>
      </c>
      <c r="G159" s="437" t="s">
        <v>296</v>
      </c>
      <c r="H159" s="475"/>
      <c r="I159" s="439">
        <v>120</v>
      </c>
      <c r="J159" s="440" t="s">
        <v>2381</v>
      </c>
      <c r="K159" s="437" t="s">
        <v>355</v>
      </c>
    </row>
    <row r="160" spans="1:11" ht="23.25">
      <c r="A160" s="473" t="s">
        <v>1534</v>
      </c>
      <c r="B160" s="437" t="s">
        <v>295</v>
      </c>
      <c r="C160" s="437" t="s">
        <v>266</v>
      </c>
      <c r="D160" s="476" t="s">
        <v>624</v>
      </c>
      <c r="E160" s="441" t="s">
        <v>2322</v>
      </c>
      <c r="F160" s="474" t="s">
        <v>2333</v>
      </c>
      <c r="G160" s="437" t="s">
        <v>296</v>
      </c>
      <c r="H160" s="475"/>
      <c r="I160" s="439">
        <v>120</v>
      </c>
      <c r="J160" s="440" t="s">
        <v>2381</v>
      </c>
      <c r="K160" s="437" t="s">
        <v>355</v>
      </c>
    </row>
    <row r="161" spans="1:11" ht="23.25">
      <c r="A161" s="473" t="s">
        <v>1535</v>
      </c>
      <c r="B161" s="437" t="s">
        <v>295</v>
      </c>
      <c r="C161" s="437" t="s">
        <v>266</v>
      </c>
      <c r="D161" s="476" t="s">
        <v>625</v>
      </c>
      <c r="E161" s="441" t="s">
        <v>2322</v>
      </c>
      <c r="F161" s="474" t="s">
        <v>2333</v>
      </c>
      <c r="G161" s="437" t="s">
        <v>296</v>
      </c>
      <c r="H161" s="475"/>
      <c r="I161" s="439">
        <v>120</v>
      </c>
      <c r="J161" s="440" t="s">
        <v>2381</v>
      </c>
      <c r="K161" s="437" t="s">
        <v>355</v>
      </c>
    </row>
    <row r="162" spans="1:11" ht="23.25">
      <c r="A162" s="473" t="s">
        <v>1536</v>
      </c>
      <c r="B162" s="437" t="s">
        <v>295</v>
      </c>
      <c r="C162" s="437" t="s">
        <v>266</v>
      </c>
      <c r="D162" s="476" t="s">
        <v>626</v>
      </c>
      <c r="E162" s="441" t="s">
        <v>2322</v>
      </c>
      <c r="F162" s="474" t="s">
        <v>2333</v>
      </c>
      <c r="G162" s="437" t="s">
        <v>296</v>
      </c>
      <c r="H162" s="475"/>
      <c r="I162" s="439">
        <v>120</v>
      </c>
      <c r="J162" s="440" t="s">
        <v>2381</v>
      </c>
      <c r="K162" s="437" t="s">
        <v>355</v>
      </c>
    </row>
    <row r="163" spans="1:11" ht="23.25">
      <c r="A163" s="473" t="s">
        <v>1537</v>
      </c>
      <c r="B163" s="437" t="s">
        <v>295</v>
      </c>
      <c r="C163" s="437" t="s">
        <v>266</v>
      </c>
      <c r="D163" s="441" t="s">
        <v>627</v>
      </c>
      <c r="E163" s="441" t="s">
        <v>2322</v>
      </c>
      <c r="F163" s="474" t="s">
        <v>2335</v>
      </c>
      <c r="G163" s="437" t="s">
        <v>296</v>
      </c>
      <c r="H163" s="475"/>
      <c r="I163" s="439">
        <v>2500</v>
      </c>
      <c r="J163" s="440" t="s">
        <v>2381</v>
      </c>
      <c r="K163" s="437" t="s">
        <v>355</v>
      </c>
    </row>
    <row r="164" spans="1:11" ht="23.25">
      <c r="A164" s="473" t="s">
        <v>1538</v>
      </c>
      <c r="B164" s="437" t="s">
        <v>295</v>
      </c>
      <c r="C164" s="437" t="s">
        <v>266</v>
      </c>
      <c r="D164" s="441" t="s">
        <v>628</v>
      </c>
      <c r="E164" s="441" t="s">
        <v>2322</v>
      </c>
      <c r="F164" s="474" t="s">
        <v>2335</v>
      </c>
      <c r="G164" s="437" t="s">
        <v>296</v>
      </c>
      <c r="H164" s="475"/>
      <c r="I164" s="439">
        <v>2500</v>
      </c>
      <c r="J164" s="440" t="s">
        <v>2381</v>
      </c>
      <c r="K164" s="437" t="s">
        <v>355</v>
      </c>
    </row>
    <row r="165" spans="1:11" ht="23.25">
      <c r="A165" s="473" t="s">
        <v>1539</v>
      </c>
      <c r="B165" s="437" t="s">
        <v>295</v>
      </c>
      <c r="C165" s="437" t="s">
        <v>266</v>
      </c>
      <c r="D165" s="441" t="s">
        <v>629</v>
      </c>
      <c r="E165" s="441" t="s">
        <v>2322</v>
      </c>
      <c r="F165" s="474" t="s">
        <v>2335</v>
      </c>
      <c r="G165" s="437" t="s">
        <v>296</v>
      </c>
      <c r="H165" s="475"/>
      <c r="I165" s="439">
        <v>2500</v>
      </c>
      <c r="J165" s="440" t="s">
        <v>2381</v>
      </c>
      <c r="K165" s="437" t="s">
        <v>355</v>
      </c>
    </row>
    <row r="166" spans="1:11" ht="23.25">
      <c r="A166" s="473" t="s">
        <v>1540</v>
      </c>
      <c r="B166" s="437" t="s">
        <v>295</v>
      </c>
      <c r="C166" s="437" t="s">
        <v>266</v>
      </c>
      <c r="D166" s="441" t="s">
        <v>630</v>
      </c>
      <c r="E166" s="441" t="s">
        <v>2322</v>
      </c>
      <c r="F166" s="474" t="s">
        <v>2335</v>
      </c>
      <c r="G166" s="437" t="s">
        <v>296</v>
      </c>
      <c r="H166" s="475"/>
      <c r="I166" s="439">
        <v>2500</v>
      </c>
      <c r="J166" s="440" t="s">
        <v>2381</v>
      </c>
      <c r="K166" s="437" t="s">
        <v>355</v>
      </c>
    </row>
    <row r="167" spans="1:11" ht="23.25">
      <c r="A167" s="473" t="s">
        <v>1541</v>
      </c>
      <c r="B167" s="437" t="s">
        <v>295</v>
      </c>
      <c r="C167" s="437" t="s">
        <v>266</v>
      </c>
      <c r="D167" s="441" t="s">
        <v>631</v>
      </c>
      <c r="E167" s="441" t="s">
        <v>2322</v>
      </c>
      <c r="F167" s="474" t="s">
        <v>2335</v>
      </c>
      <c r="G167" s="437" t="s">
        <v>296</v>
      </c>
      <c r="H167" s="475"/>
      <c r="I167" s="439">
        <v>2500</v>
      </c>
      <c r="J167" s="440" t="s">
        <v>2381</v>
      </c>
      <c r="K167" s="437" t="s">
        <v>355</v>
      </c>
    </row>
    <row r="168" spans="1:11" ht="23.25">
      <c r="A168" s="473" t="s">
        <v>1542</v>
      </c>
      <c r="B168" s="437" t="s">
        <v>295</v>
      </c>
      <c r="C168" s="437" t="s">
        <v>266</v>
      </c>
      <c r="D168" s="441" t="s">
        <v>632</v>
      </c>
      <c r="E168" s="441" t="s">
        <v>2322</v>
      </c>
      <c r="F168" s="474" t="s">
        <v>2335</v>
      </c>
      <c r="G168" s="437" t="s">
        <v>296</v>
      </c>
      <c r="H168" s="475"/>
      <c r="I168" s="439">
        <v>2500</v>
      </c>
      <c r="J168" s="440" t="s">
        <v>2381</v>
      </c>
      <c r="K168" s="437" t="s">
        <v>355</v>
      </c>
    </row>
    <row r="169" spans="1:11" ht="23.25">
      <c r="A169" s="473" t="s">
        <v>1543</v>
      </c>
      <c r="B169" s="437" t="s">
        <v>295</v>
      </c>
      <c r="C169" s="437" t="s">
        <v>266</v>
      </c>
      <c r="D169" s="441" t="s">
        <v>633</v>
      </c>
      <c r="E169" s="441" t="s">
        <v>2321</v>
      </c>
      <c r="F169" s="474" t="s">
        <v>2331</v>
      </c>
      <c r="G169" s="437" t="s">
        <v>296</v>
      </c>
      <c r="H169" s="475"/>
      <c r="I169" s="439">
        <v>2600</v>
      </c>
      <c r="J169" s="440" t="s">
        <v>2383</v>
      </c>
      <c r="K169" s="437" t="s">
        <v>355</v>
      </c>
    </row>
    <row r="170" spans="1:11" ht="23.25">
      <c r="A170" s="473" t="s">
        <v>1544</v>
      </c>
      <c r="B170" s="437" t="s">
        <v>295</v>
      </c>
      <c r="C170" s="437" t="s">
        <v>266</v>
      </c>
      <c r="D170" s="441" t="s">
        <v>634</v>
      </c>
      <c r="E170" s="441" t="s">
        <v>2322</v>
      </c>
      <c r="F170" s="474" t="s">
        <v>2345</v>
      </c>
      <c r="G170" s="437" t="s">
        <v>296</v>
      </c>
      <c r="H170" s="475"/>
      <c r="I170" s="439">
        <v>0</v>
      </c>
      <c r="J170" s="440" t="s">
        <v>2383</v>
      </c>
      <c r="K170" s="437" t="s">
        <v>355</v>
      </c>
    </row>
    <row r="171" spans="1:11" ht="23.25">
      <c r="A171" s="473" t="s">
        <v>1545</v>
      </c>
      <c r="B171" s="437" t="s">
        <v>295</v>
      </c>
      <c r="C171" s="437" t="s">
        <v>266</v>
      </c>
      <c r="D171" s="441" t="s">
        <v>635</v>
      </c>
      <c r="E171" s="441" t="s">
        <v>2321</v>
      </c>
      <c r="F171" s="474" t="s">
        <v>2331</v>
      </c>
      <c r="G171" s="437" t="s">
        <v>296</v>
      </c>
      <c r="H171" s="475"/>
      <c r="I171" s="439">
        <v>2600</v>
      </c>
      <c r="J171" s="440" t="s">
        <v>2381</v>
      </c>
      <c r="K171" s="437" t="s">
        <v>355</v>
      </c>
    </row>
    <row r="172" spans="1:11" ht="23.25">
      <c r="A172" s="473" t="s">
        <v>1546</v>
      </c>
      <c r="B172" s="437" t="s">
        <v>295</v>
      </c>
      <c r="C172" s="437" t="s">
        <v>266</v>
      </c>
      <c r="D172" s="441" t="s">
        <v>636</v>
      </c>
      <c r="E172" s="441" t="s">
        <v>2322</v>
      </c>
      <c r="F172" s="474" t="s">
        <v>2345</v>
      </c>
      <c r="G172" s="437" t="s">
        <v>296</v>
      </c>
      <c r="H172" s="475"/>
      <c r="I172" s="439">
        <v>0</v>
      </c>
      <c r="J172" s="440" t="s">
        <v>2381</v>
      </c>
      <c r="K172" s="437" t="s">
        <v>355</v>
      </c>
    </row>
    <row r="173" spans="1:11" ht="23.25">
      <c r="A173" s="473" t="s">
        <v>1547</v>
      </c>
      <c r="B173" s="437" t="s">
        <v>295</v>
      </c>
      <c r="C173" s="437" t="s">
        <v>266</v>
      </c>
      <c r="D173" s="441" t="s">
        <v>637</v>
      </c>
      <c r="E173" s="441" t="s">
        <v>2321</v>
      </c>
      <c r="F173" s="474" t="s">
        <v>2332</v>
      </c>
      <c r="G173" s="437" t="s">
        <v>296</v>
      </c>
      <c r="H173" s="475"/>
      <c r="I173" s="439">
        <v>1800</v>
      </c>
      <c r="J173" s="440" t="s">
        <v>2381</v>
      </c>
      <c r="K173" s="437" t="s">
        <v>355</v>
      </c>
    </row>
    <row r="174" spans="1:11" ht="23.25">
      <c r="A174" s="473" t="s">
        <v>1548</v>
      </c>
      <c r="B174" s="437" t="s">
        <v>295</v>
      </c>
      <c r="C174" s="437" t="s">
        <v>266</v>
      </c>
      <c r="D174" s="441" t="s">
        <v>638</v>
      </c>
      <c r="E174" s="441" t="s">
        <v>2322</v>
      </c>
      <c r="F174" s="474" t="s">
        <v>2345</v>
      </c>
      <c r="G174" s="437" t="s">
        <v>296</v>
      </c>
      <c r="H174" s="475"/>
      <c r="I174" s="439">
        <v>0</v>
      </c>
      <c r="J174" s="440" t="s">
        <v>2381</v>
      </c>
      <c r="K174" s="437" t="s">
        <v>355</v>
      </c>
    </row>
    <row r="175" spans="1:11" ht="23.25">
      <c r="A175" s="473" t="s">
        <v>1549</v>
      </c>
      <c r="B175" s="437" t="s">
        <v>295</v>
      </c>
      <c r="C175" s="437" t="s">
        <v>266</v>
      </c>
      <c r="D175" s="441" t="s">
        <v>639</v>
      </c>
      <c r="E175" s="441" t="s">
        <v>2321</v>
      </c>
      <c r="F175" s="474" t="s">
        <v>2332</v>
      </c>
      <c r="G175" s="437" t="s">
        <v>296</v>
      </c>
      <c r="H175" s="475"/>
      <c r="I175" s="439">
        <v>1800</v>
      </c>
      <c r="J175" s="440" t="s">
        <v>2381</v>
      </c>
      <c r="K175" s="437" t="s">
        <v>355</v>
      </c>
    </row>
    <row r="176" spans="1:11" ht="23.25">
      <c r="A176" s="473" t="s">
        <v>1550</v>
      </c>
      <c r="B176" s="437" t="s">
        <v>295</v>
      </c>
      <c r="C176" s="437" t="s">
        <v>266</v>
      </c>
      <c r="D176" s="441" t="s">
        <v>628</v>
      </c>
      <c r="E176" s="441" t="s">
        <v>2322</v>
      </c>
      <c r="F176" s="474" t="s">
        <v>2345</v>
      </c>
      <c r="G176" s="437" t="s">
        <v>296</v>
      </c>
      <c r="H176" s="475"/>
      <c r="I176" s="439">
        <v>0</v>
      </c>
      <c r="J176" s="440" t="s">
        <v>2381</v>
      </c>
      <c r="K176" s="437" t="s">
        <v>355</v>
      </c>
    </row>
    <row r="177" spans="1:11" ht="23.25">
      <c r="A177" s="473" t="s">
        <v>1551</v>
      </c>
      <c r="B177" s="437" t="s">
        <v>295</v>
      </c>
      <c r="C177" s="437" t="s">
        <v>266</v>
      </c>
      <c r="D177" s="441" t="s">
        <v>639</v>
      </c>
      <c r="E177" s="441" t="s">
        <v>2321</v>
      </c>
      <c r="F177" s="474" t="s">
        <v>2332</v>
      </c>
      <c r="G177" s="437" t="s">
        <v>296</v>
      </c>
      <c r="H177" s="475"/>
      <c r="I177" s="439">
        <v>1800</v>
      </c>
      <c r="J177" s="440" t="s">
        <v>2381</v>
      </c>
      <c r="K177" s="437" t="s">
        <v>355</v>
      </c>
    </row>
    <row r="178" spans="1:11" ht="23.25">
      <c r="A178" s="473" t="s">
        <v>1552</v>
      </c>
      <c r="B178" s="437" t="s">
        <v>295</v>
      </c>
      <c r="C178" s="437" t="s">
        <v>266</v>
      </c>
      <c r="D178" s="441" t="s">
        <v>628</v>
      </c>
      <c r="E178" s="441" t="s">
        <v>2322</v>
      </c>
      <c r="F178" s="474" t="s">
        <v>2345</v>
      </c>
      <c r="G178" s="437" t="s">
        <v>296</v>
      </c>
      <c r="H178" s="475"/>
      <c r="I178" s="439">
        <v>0</v>
      </c>
      <c r="J178" s="440" t="s">
        <v>2381</v>
      </c>
      <c r="K178" s="437" t="s">
        <v>355</v>
      </c>
    </row>
    <row r="179" spans="1:11" ht="23.25">
      <c r="A179" s="473" t="s">
        <v>1553</v>
      </c>
      <c r="B179" s="437" t="s">
        <v>295</v>
      </c>
      <c r="C179" s="437" t="s">
        <v>266</v>
      </c>
      <c r="D179" s="441" t="s">
        <v>640</v>
      </c>
      <c r="E179" s="441" t="s">
        <v>2321</v>
      </c>
      <c r="F179" s="474" t="s">
        <v>2331</v>
      </c>
      <c r="G179" s="437" t="s">
        <v>296</v>
      </c>
      <c r="H179" s="475"/>
      <c r="I179" s="439">
        <v>2600</v>
      </c>
      <c r="J179" s="440" t="s">
        <v>2381</v>
      </c>
      <c r="K179" s="437" t="s">
        <v>355</v>
      </c>
    </row>
    <row r="180" spans="1:11" ht="23.25">
      <c r="A180" s="473" t="s">
        <v>1554</v>
      </c>
      <c r="B180" s="437" t="s">
        <v>295</v>
      </c>
      <c r="C180" s="437" t="s">
        <v>266</v>
      </c>
      <c r="D180" s="441" t="s">
        <v>641</v>
      </c>
      <c r="E180" s="441" t="s">
        <v>2321</v>
      </c>
      <c r="F180" s="474" t="s">
        <v>2331</v>
      </c>
      <c r="G180" s="437" t="s">
        <v>296</v>
      </c>
      <c r="H180" s="475"/>
      <c r="I180" s="439">
        <v>2600</v>
      </c>
      <c r="J180" s="440" t="s">
        <v>2381</v>
      </c>
      <c r="K180" s="437" t="s">
        <v>355</v>
      </c>
    </row>
    <row r="181" spans="1:11" ht="23.25">
      <c r="A181" s="473" t="s">
        <v>1555</v>
      </c>
      <c r="B181" s="437" t="s">
        <v>295</v>
      </c>
      <c r="C181" s="437" t="s">
        <v>266</v>
      </c>
      <c r="D181" s="441" t="s">
        <v>642</v>
      </c>
      <c r="E181" s="441" t="s">
        <v>2321</v>
      </c>
      <c r="F181" s="474" t="s">
        <v>2331</v>
      </c>
      <c r="G181" s="437" t="s">
        <v>296</v>
      </c>
      <c r="H181" s="475"/>
      <c r="I181" s="439">
        <v>2600</v>
      </c>
      <c r="J181" s="440" t="s">
        <v>2381</v>
      </c>
      <c r="K181" s="437" t="s">
        <v>355</v>
      </c>
    </row>
    <row r="182" spans="1:11" ht="23.25">
      <c r="A182" s="473" t="s">
        <v>1556</v>
      </c>
      <c r="B182" s="437" t="s">
        <v>295</v>
      </c>
      <c r="C182" s="437" t="s">
        <v>266</v>
      </c>
      <c r="D182" s="441" t="s">
        <v>643</v>
      </c>
      <c r="E182" s="441" t="s">
        <v>2322</v>
      </c>
      <c r="F182" s="474" t="s">
        <v>2345</v>
      </c>
      <c r="G182" s="437" t="s">
        <v>296</v>
      </c>
      <c r="H182" s="475"/>
      <c r="I182" s="439">
        <v>0</v>
      </c>
      <c r="J182" s="440" t="s">
        <v>2381</v>
      </c>
      <c r="K182" s="437" t="s">
        <v>355</v>
      </c>
    </row>
    <row r="183" spans="1:11" ht="23.25">
      <c r="A183" s="473" t="s">
        <v>1557</v>
      </c>
      <c r="B183" s="437" t="s">
        <v>295</v>
      </c>
      <c r="C183" s="437" t="s">
        <v>266</v>
      </c>
      <c r="D183" s="441" t="s">
        <v>644</v>
      </c>
      <c r="E183" s="441" t="s">
        <v>2322</v>
      </c>
      <c r="F183" s="474" t="s">
        <v>2345</v>
      </c>
      <c r="G183" s="437" t="s">
        <v>296</v>
      </c>
      <c r="H183" s="475"/>
      <c r="I183" s="439">
        <v>0</v>
      </c>
      <c r="J183" s="440" t="s">
        <v>2381</v>
      </c>
      <c r="K183" s="437" t="s">
        <v>355</v>
      </c>
    </row>
    <row r="184" spans="1:11" ht="23.25">
      <c r="A184" s="473" t="s">
        <v>1558</v>
      </c>
      <c r="B184" s="437" t="s">
        <v>295</v>
      </c>
      <c r="C184" s="437" t="s">
        <v>266</v>
      </c>
      <c r="D184" s="441" t="s">
        <v>645</v>
      </c>
      <c r="E184" s="441" t="s">
        <v>2322</v>
      </c>
      <c r="F184" s="474" t="s">
        <v>2345</v>
      </c>
      <c r="G184" s="437" t="s">
        <v>296</v>
      </c>
      <c r="H184" s="475"/>
      <c r="I184" s="439">
        <v>0</v>
      </c>
      <c r="J184" s="440" t="s">
        <v>2381</v>
      </c>
      <c r="K184" s="437" t="s">
        <v>355</v>
      </c>
    </row>
    <row r="185" spans="1:11" ht="23.25">
      <c r="A185" s="473" t="s">
        <v>1559</v>
      </c>
      <c r="B185" s="437" t="s">
        <v>295</v>
      </c>
      <c r="C185" s="437" t="s">
        <v>266</v>
      </c>
      <c r="D185" s="441" t="s">
        <v>646</v>
      </c>
      <c r="E185" s="441" t="s">
        <v>2322</v>
      </c>
      <c r="F185" s="474" t="s">
        <v>2335</v>
      </c>
      <c r="G185" s="437" t="s">
        <v>296</v>
      </c>
      <c r="H185" s="475"/>
      <c r="I185" s="439">
        <v>450</v>
      </c>
      <c r="J185" s="440" t="s">
        <v>2381</v>
      </c>
      <c r="K185" s="437" t="s">
        <v>355</v>
      </c>
    </row>
    <row r="186" spans="1:11" ht="23.25">
      <c r="A186" s="473" t="s">
        <v>1560</v>
      </c>
      <c r="B186" s="437" t="s">
        <v>295</v>
      </c>
      <c r="C186" s="437" t="s">
        <v>266</v>
      </c>
      <c r="D186" s="441" t="s">
        <v>647</v>
      </c>
      <c r="E186" s="441" t="s">
        <v>2322</v>
      </c>
      <c r="F186" s="474" t="s">
        <v>2335</v>
      </c>
      <c r="G186" s="437" t="s">
        <v>296</v>
      </c>
      <c r="H186" s="475"/>
      <c r="I186" s="439">
        <v>450</v>
      </c>
      <c r="J186" s="440" t="s">
        <v>2381</v>
      </c>
      <c r="K186" s="437" t="s">
        <v>355</v>
      </c>
    </row>
    <row r="187" spans="1:11" ht="23.25">
      <c r="A187" s="473" t="s">
        <v>1561</v>
      </c>
      <c r="B187" s="437" t="s">
        <v>295</v>
      </c>
      <c r="C187" s="437" t="s">
        <v>266</v>
      </c>
      <c r="D187" s="441" t="s">
        <v>648</v>
      </c>
      <c r="E187" s="441" t="s">
        <v>2322</v>
      </c>
      <c r="F187" s="474" t="s">
        <v>2335</v>
      </c>
      <c r="G187" s="437" t="s">
        <v>296</v>
      </c>
      <c r="H187" s="475"/>
      <c r="I187" s="439">
        <v>450</v>
      </c>
      <c r="J187" s="440" t="s">
        <v>2381</v>
      </c>
      <c r="K187" s="437" t="s">
        <v>355</v>
      </c>
    </row>
    <row r="188" spans="1:11" ht="23.25">
      <c r="A188" s="473" t="s">
        <v>1562</v>
      </c>
      <c r="B188" s="437" t="s">
        <v>295</v>
      </c>
      <c r="C188" s="437" t="s">
        <v>266</v>
      </c>
      <c r="D188" s="441" t="s">
        <v>649</v>
      </c>
      <c r="E188" s="441" t="s">
        <v>2322</v>
      </c>
      <c r="F188" s="474" t="s">
        <v>2335</v>
      </c>
      <c r="G188" s="437" t="s">
        <v>296</v>
      </c>
      <c r="H188" s="475"/>
      <c r="I188" s="439">
        <v>450</v>
      </c>
      <c r="J188" s="440" t="s">
        <v>2381</v>
      </c>
      <c r="K188" s="437" t="s">
        <v>355</v>
      </c>
    </row>
    <row r="189" spans="1:11" ht="23.25">
      <c r="A189" s="473" t="s">
        <v>1563</v>
      </c>
      <c r="B189" s="437" t="s">
        <v>295</v>
      </c>
      <c r="C189" s="437" t="s">
        <v>266</v>
      </c>
      <c r="D189" s="441" t="s">
        <v>650</v>
      </c>
      <c r="E189" s="441" t="s">
        <v>2322</v>
      </c>
      <c r="F189" s="474" t="s">
        <v>2335</v>
      </c>
      <c r="G189" s="437" t="s">
        <v>296</v>
      </c>
      <c r="H189" s="475"/>
      <c r="I189" s="439">
        <v>450</v>
      </c>
      <c r="J189" s="440" t="s">
        <v>2381</v>
      </c>
      <c r="K189" s="437" t="s">
        <v>355</v>
      </c>
    </row>
    <row r="190" spans="1:11" ht="23.25">
      <c r="A190" s="473" t="s">
        <v>1564</v>
      </c>
      <c r="B190" s="437" t="s">
        <v>295</v>
      </c>
      <c r="C190" s="437" t="s">
        <v>266</v>
      </c>
      <c r="D190" s="441" t="s">
        <v>651</v>
      </c>
      <c r="E190" s="441" t="s">
        <v>2322</v>
      </c>
      <c r="F190" s="474" t="s">
        <v>2335</v>
      </c>
      <c r="G190" s="437" t="s">
        <v>296</v>
      </c>
      <c r="H190" s="475"/>
      <c r="I190" s="439">
        <v>450</v>
      </c>
      <c r="J190" s="440" t="s">
        <v>2381</v>
      </c>
      <c r="K190" s="437" t="s">
        <v>355</v>
      </c>
    </row>
    <row r="191" spans="1:11" ht="23.25">
      <c r="A191" s="473" t="s">
        <v>1565</v>
      </c>
      <c r="B191" s="437" t="s">
        <v>295</v>
      </c>
      <c r="C191" s="437" t="s">
        <v>266</v>
      </c>
      <c r="D191" s="441" t="s">
        <v>652</v>
      </c>
      <c r="E191" s="441" t="s">
        <v>2322</v>
      </c>
      <c r="F191" s="474" t="s">
        <v>2335</v>
      </c>
      <c r="G191" s="437" t="s">
        <v>296</v>
      </c>
      <c r="H191" s="475"/>
      <c r="I191" s="439">
        <v>450</v>
      </c>
      <c r="J191" s="440" t="s">
        <v>2381</v>
      </c>
      <c r="K191" s="437" t="s">
        <v>355</v>
      </c>
    </row>
    <row r="192" spans="1:11" ht="23.25">
      <c r="A192" s="473" t="s">
        <v>1566</v>
      </c>
      <c r="B192" s="437" t="s">
        <v>295</v>
      </c>
      <c r="C192" s="437" t="s">
        <v>266</v>
      </c>
      <c r="D192" s="441" t="s">
        <v>653</v>
      </c>
      <c r="E192" s="441" t="s">
        <v>2322</v>
      </c>
      <c r="F192" s="474" t="s">
        <v>2335</v>
      </c>
      <c r="G192" s="437" t="s">
        <v>296</v>
      </c>
      <c r="H192" s="475"/>
      <c r="I192" s="439">
        <v>450</v>
      </c>
      <c r="J192" s="440" t="s">
        <v>2381</v>
      </c>
      <c r="K192" s="437" t="s">
        <v>355</v>
      </c>
    </row>
    <row r="193" spans="1:11" ht="23.25">
      <c r="A193" s="473" t="s">
        <v>1567</v>
      </c>
      <c r="B193" s="437" t="s">
        <v>295</v>
      </c>
      <c r="C193" s="437" t="s">
        <v>266</v>
      </c>
      <c r="D193" s="441" t="s">
        <v>654</v>
      </c>
      <c r="E193" s="441" t="s">
        <v>2322</v>
      </c>
      <c r="F193" s="474" t="s">
        <v>2335</v>
      </c>
      <c r="G193" s="437" t="s">
        <v>296</v>
      </c>
      <c r="H193" s="475"/>
      <c r="I193" s="439">
        <v>450</v>
      </c>
      <c r="J193" s="440" t="s">
        <v>2381</v>
      </c>
      <c r="K193" s="437" t="s">
        <v>355</v>
      </c>
    </row>
    <row r="194" spans="1:11" ht="23.25">
      <c r="A194" s="473" t="s">
        <v>1568</v>
      </c>
      <c r="B194" s="437" t="s">
        <v>295</v>
      </c>
      <c r="C194" s="437" t="s">
        <v>266</v>
      </c>
      <c r="D194" s="441" t="s">
        <v>655</v>
      </c>
      <c r="E194" s="441" t="s">
        <v>2322</v>
      </c>
      <c r="F194" s="474" t="s">
        <v>2335</v>
      </c>
      <c r="G194" s="437" t="s">
        <v>296</v>
      </c>
      <c r="H194" s="475"/>
      <c r="I194" s="439">
        <v>450</v>
      </c>
      <c r="J194" s="440" t="s">
        <v>2381</v>
      </c>
      <c r="K194" s="437" t="s">
        <v>355</v>
      </c>
    </row>
    <row r="195" spans="1:11" ht="23.25">
      <c r="A195" s="473" t="s">
        <v>1569</v>
      </c>
      <c r="B195" s="437" t="s">
        <v>295</v>
      </c>
      <c r="C195" s="437" t="s">
        <v>266</v>
      </c>
      <c r="D195" s="441" t="s">
        <v>656</v>
      </c>
      <c r="E195" s="441" t="s">
        <v>2322</v>
      </c>
      <c r="F195" s="474" t="s">
        <v>2335</v>
      </c>
      <c r="G195" s="437" t="s">
        <v>296</v>
      </c>
      <c r="H195" s="475"/>
      <c r="I195" s="439">
        <v>450</v>
      </c>
      <c r="J195" s="440" t="s">
        <v>2381</v>
      </c>
      <c r="K195" s="437" t="s">
        <v>355</v>
      </c>
    </row>
    <row r="196" spans="1:11" ht="23.25">
      <c r="A196" s="473" t="s">
        <v>1570</v>
      </c>
      <c r="B196" s="437" t="s">
        <v>295</v>
      </c>
      <c r="C196" s="437" t="s">
        <v>266</v>
      </c>
      <c r="D196" s="441" t="s">
        <v>657</v>
      </c>
      <c r="E196" s="441" t="s">
        <v>2321</v>
      </c>
      <c r="F196" s="474" t="s">
        <v>2350</v>
      </c>
      <c r="G196" s="437" t="s">
        <v>296</v>
      </c>
      <c r="H196" s="475"/>
      <c r="I196" s="439">
        <v>1290</v>
      </c>
      <c r="J196" s="440" t="s">
        <v>2381</v>
      </c>
      <c r="K196" s="437" t="s">
        <v>355</v>
      </c>
    </row>
    <row r="197" spans="1:11" ht="23.25">
      <c r="A197" s="473" t="s">
        <v>1571</v>
      </c>
      <c r="B197" s="437" t="s">
        <v>295</v>
      </c>
      <c r="C197" s="437" t="s">
        <v>266</v>
      </c>
      <c r="D197" s="441" t="s">
        <v>658</v>
      </c>
      <c r="E197" s="441" t="s">
        <v>2321</v>
      </c>
      <c r="F197" s="474" t="s">
        <v>2350</v>
      </c>
      <c r="G197" s="437" t="s">
        <v>296</v>
      </c>
      <c r="H197" s="475"/>
      <c r="I197" s="439">
        <v>1290</v>
      </c>
      <c r="J197" s="440" t="s">
        <v>2381</v>
      </c>
      <c r="K197" s="437" t="s">
        <v>355</v>
      </c>
    </row>
    <row r="198" spans="1:11" ht="23.25">
      <c r="A198" s="473" t="s">
        <v>1572</v>
      </c>
      <c r="B198" s="437" t="s">
        <v>295</v>
      </c>
      <c r="C198" s="437" t="s">
        <v>266</v>
      </c>
      <c r="D198" s="441" t="s">
        <v>659</v>
      </c>
      <c r="E198" s="441" t="s">
        <v>2322</v>
      </c>
      <c r="F198" s="474" t="s">
        <v>2345</v>
      </c>
      <c r="G198" s="437" t="s">
        <v>296</v>
      </c>
      <c r="H198" s="475"/>
      <c r="I198" s="439">
        <v>790</v>
      </c>
      <c r="J198" s="440" t="s">
        <v>2381</v>
      </c>
      <c r="K198" s="437" t="s">
        <v>355</v>
      </c>
    </row>
    <row r="199" spans="1:11" ht="23.25">
      <c r="A199" s="473" t="s">
        <v>1573</v>
      </c>
      <c r="B199" s="437" t="s">
        <v>295</v>
      </c>
      <c r="C199" s="437" t="s">
        <v>266</v>
      </c>
      <c r="D199" s="441" t="s">
        <v>660</v>
      </c>
      <c r="E199" s="441" t="s">
        <v>2325</v>
      </c>
      <c r="F199" s="474" t="s">
        <v>2351</v>
      </c>
      <c r="G199" s="437" t="s">
        <v>296</v>
      </c>
      <c r="H199" s="475"/>
      <c r="I199" s="439">
        <v>17600</v>
      </c>
      <c r="J199" s="440" t="s">
        <v>2381</v>
      </c>
      <c r="K199" s="437" t="s">
        <v>355</v>
      </c>
    </row>
    <row r="200" spans="1:11" ht="23.25">
      <c r="A200" s="473" t="s">
        <v>1574</v>
      </c>
      <c r="B200" s="437" t="s">
        <v>295</v>
      </c>
      <c r="C200" s="437" t="s">
        <v>266</v>
      </c>
      <c r="D200" s="441" t="s">
        <v>661</v>
      </c>
      <c r="E200" s="441" t="s">
        <v>2323</v>
      </c>
      <c r="F200" s="474" t="s">
        <v>2352</v>
      </c>
      <c r="G200" s="437" t="s">
        <v>296</v>
      </c>
      <c r="H200" s="475"/>
      <c r="I200" s="439">
        <v>2550</v>
      </c>
      <c r="J200" s="440" t="s">
        <v>2383</v>
      </c>
      <c r="K200" s="437" t="s">
        <v>355</v>
      </c>
    </row>
    <row r="201" spans="1:11" ht="23.25">
      <c r="A201" s="473" t="s">
        <v>1575</v>
      </c>
      <c r="B201" s="437" t="s">
        <v>295</v>
      </c>
      <c r="C201" s="437" t="s">
        <v>266</v>
      </c>
      <c r="D201" s="441" t="s">
        <v>662</v>
      </c>
      <c r="E201" s="441" t="s">
        <v>2323</v>
      </c>
      <c r="F201" s="474" t="s">
        <v>2352</v>
      </c>
      <c r="G201" s="437" t="s">
        <v>296</v>
      </c>
      <c r="H201" s="475"/>
      <c r="I201" s="439">
        <v>2550</v>
      </c>
      <c r="J201" s="440" t="s">
        <v>2383</v>
      </c>
      <c r="K201" s="437" t="s">
        <v>355</v>
      </c>
    </row>
    <row r="202" spans="1:11" ht="23.25">
      <c r="A202" s="473" t="s">
        <v>1576</v>
      </c>
      <c r="B202" s="437" t="s">
        <v>295</v>
      </c>
      <c r="C202" s="437" t="s">
        <v>266</v>
      </c>
      <c r="D202" s="441" t="s">
        <v>663</v>
      </c>
      <c r="E202" s="441" t="s">
        <v>2323</v>
      </c>
      <c r="F202" s="474" t="s">
        <v>2352</v>
      </c>
      <c r="G202" s="437" t="s">
        <v>296</v>
      </c>
      <c r="H202" s="475"/>
      <c r="I202" s="439">
        <v>2550</v>
      </c>
      <c r="J202" s="440" t="s">
        <v>2383</v>
      </c>
      <c r="K202" s="437" t="s">
        <v>355</v>
      </c>
    </row>
    <row r="203" spans="1:11" ht="23.25">
      <c r="A203" s="473" t="s">
        <v>1577</v>
      </c>
      <c r="B203" s="437" t="s">
        <v>295</v>
      </c>
      <c r="C203" s="437" t="s">
        <v>266</v>
      </c>
      <c r="D203" s="441" t="s">
        <v>664</v>
      </c>
      <c r="E203" s="441" t="s">
        <v>2323</v>
      </c>
      <c r="F203" s="474" t="s">
        <v>2352</v>
      </c>
      <c r="G203" s="437" t="s">
        <v>296</v>
      </c>
      <c r="H203" s="475"/>
      <c r="I203" s="439">
        <v>2550</v>
      </c>
      <c r="J203" s="440" t="s">
        <v>2383</v>
      </c>
      <c r="K203" s="437" t="s">
        <v>355</v>
      </c>
    </row>
    <row r="204" spans="1:11" ht="23.25">
      <c r="A204" s="473" t="s">
        <v>1578</v>
      </c>
      <c r="B204" s="437" t="s">
        <v>295</v>
      </c>
      <c r="C204" s="437" t="s">
        <v>266</v>
      </c>
      <c r="D204" s="441" t="s">
        <v>665</v>
      </c>
      <c r="E204" s="441" t="s">
        <v>2323</v>
      </c>
      <c r="F204" s="474" t="s">
        <v>2352</v>
      </c>
      <c r="G204" s="437" t="s">
        <v>296</v>
      </c>
      <c r="H204" s="475"/>
      <c r="I204" s="439">
        <v>2550</v>
      </c>
      <c r="J204" s="440" t="s">
        <v>2383</v>
      </c>
      <c r="K204" s="437" t="s">
        <v>355</v>
      </c>
    </row>
    <row r="205" spans="1:11" ht="23.25">
      <c r="A205" s="473" t="s">
        <v>1579</v>
      </c>
      <c r="B205" s="437" t="s">
        <v>295</v>
      </c>
      <c r="C205" s="437" t="s">
        <v>266</v>
      </c>
      <c r="D205" s="441" t="s">
        <v>666</v>
      </c>
      <c r="E205" s="441" t="s">
        <v>2323</v>
      </c>
      <c r="F205" s="474" t="s">
        <v>2352</v>
      </c>
      <c r="G205" s="437" t="s">
        <v>296</v>
      </c>
      <c r="H205" s="475"/>
      <c r="I205" s="439">
        <v>2550</v>
      </c>
      <c r="J205" s="440" t="s">
        <v>2383</v>
      </c>
      <c r="K205" s="437" t="s">
        <v>355</v>
      </c>
    </row>
    <row r="206" spans="1:11" ht="23.25">
      <c r="A206" s="473" t="s">
        <v>1580</v>
      </c>
      <c r="B206" s="437" t="s">
        <v>295</v>
      </c>
      <c r="C206" s="437" t="s">
        <v>266</v>
      </c>
      <c r="D206" s="441" t="s">
        <v>667</v>
      </c>
      <c r="E206" s="441" t="s">
        <v>2323</v>
      </c>
      <c r="F206" s="474" t="s">
        <v>2352</v>
      </c>
      <c r="G206" s="437" t="s">
        <v>296</v>
      </c>
      <c r="H206" s="475"/>
      <c r="I206" s="439">
        <v>2550</v>
      </c>
      <c r="J206" s="440" t="s">
        <v>2383</v>
      </c>
      <c r="K206" s="437" t="s">
        <v>355</v>
      </c>
    </row>
    <row r="207" spans="1:11" ht="23.25">
      <c r="A207" s="473" t="s">
        <v>1581</v>
      </c>
      <c r="B207" s="437" t="s">
        <v>295</v>
      </c>
      <c r="C207" s="437" t="s">
        <v>266</v>
      </c>
      <c r="D207" s="441" t="s">
        <v>668</v>
      </c>
      <c r="E207" s="441" t="s">
        <v>2323</v>
      </c>
      <c r="F207" s="474" t="s">
        <v>2352</v>
      </c>
      <c r="G207" s="437" t="s">
        <v>296</v>
      </c>
      <c r="H207" s="475"/>
      <c r="I207" s="439">
        <v>2550</v>
      </c>
      <c r="J207" s="440" t="s">
        <v>2383</v>
      </c>
      <c r="K207" s="437" t="s">
        <v>355</v>
      </c>
    </row>
    <row r="208" spans="1:11" ht="23.25">
      <c r="A208" s="473" t="s">
        <v>1582</v>
      </c>
      <c r="B208" s="437" t="s">
        <v>295</v>
      </c>
      <c r="C208" s="437" t="s">
        <v>266</v>
      </c>
      <c r="D208" s="441" t="s">
        <v>669</v>
      </c>
      <c r="E208" s="441" t="s">
        <v>2326</v>
      </c>
      <c r="F208" s="474" t="s">
        <v>2353</v>
      </c>
      <c r="G208" s="437" t="s">
        <v>296</v>
      </c>
      <c r="H208" s="475"/>
      <c r="I208" s="439">
        <v>50000</v>
      </c>
      <c r="J208" s="440" t="s">
        <v>2381</v>
      </c>
      <c r="K208" s="437" t="s">
        <v>355</v>
      </c>
    </row>
    <row r="209" spans="1:11" ht="23.25">
      <c r="A209" s="473" t="s">
        <v>1583</v>
      </c>
      <c r="B209" s="437" t="s">
        <v>295</v>
      </c>
      <c r="C209" s="437" t="s">
        <v>266</v>
      </c>
      <c r="D209" s="441" t="s">
        <v>670</v>
      </c>
      <c r="E209" s="441" t="s">
        <v>2326</v>
      </c>
      <c r="F209" s="474" t="s">
        <v>2353</v>
      </c>
      <c r="G209" s="437" t="s">
        <v>296</v>
      </c>
      <c r="H209" s="475"/>
      <c r="I209" s="439">
        <v>50000</v>
      </c>
      <c r="J209" s="440" t="s">
        <v>2381</v>
      </c>
      <c r="K209" s="437" t="s">
        <v>355</v>
      </c>
    </row>
    <row r="210" spans="1:11" ht="23.25">
      <c r="A210" s="473" t="s">
        <v>1584</v>
      </c>
      <c r="B210" s="437" t="s">
        <v>295</v>
      </c>
      <c r="C210" s="437" t="s">
        <v>266</v>
      </c>
      <c r="D210" s="441" t="s">
        <v>671</v>
      </c>
      <c r="E210" s="441" t="s">
        <v>2321</v>
      </c>
      <c r="F210" s="474" t="s">
        <v>2331</v>
      </c>
      <c r="G210" s="437" t="s">
        <v>296</v>
      </c>
      <c r="H210" s="475"/>
      <c r="I210" s="439">
        <v>1400</v>
      </c>
      <c r="J210" s="440" t="s">
        <v>2382</v>
      </c>
      <c r="K210" s="437" t="s">
        <v>355</v>
      </c>
    </row>
    <row r="211" spans="1:11" ht="23.25">
      <c r="A211" s="473" t="s">
        <v>1585</v>
      </c>
      <c r="B211" s="437" t="s">
        <v>295</v>
      </c>
      <c r="C211" s="437" t="s">
        <v>266</v>
      </c>
      <c r="D211" s="441" t="s">
        <v>672</v>
      </c>
      <c r="E211" s="441" t="s">
        <v>2321</v>
      </c>
      <c r="F211" s="474" t="s">
        <v>2332</v>
      </c>
      <c r="G211" s="437" t="s">
        <v>296</v>
      </c>
      <c r="H211" s="475"/>
      <c r="I211" s="439">
        <v>1100</v>
      </c>
      <c r="J211" s="440" t="s">
        <v>144</v>
      </c>
      <c r="K211" s="437" t="s">
        <v>355</v>
      </c>
    </row>
    <row r="212" spans="1:11" ht="23.25">
      <c r="A212" s="473" t="s">
        <v>1586</v>
      </c>
      <c r="B212" s="437" t="s">
        <v>295</v>
      </c>
      <c r="C212" s="437" t="s">
        <v>266</v>
      </c>
      <c r="D212" s="441" t="s">
        <v>673</v>
      </c>
      <c r="E212" s="441" t="s">
        <v>2321</v>
      </c>
      <c r="F212" s="474" t="s">
        <v>2332</v>
      </c>
      <c r="G212" s="437" t="s">
        <v>296</v>
      </c>
      <c r="H212" s="475"/>
      <c r="I212" s="439">
        <v>1800</v>
      </c>
      <c r="J212" s="440" t="s">
        <v>144</v>
      </c>
      <c r="K212" s="437" t="s">
        <v>355</v>
      </c>
    </row>
    <row r="213" spans="1:11" ht="23.25">
      <c r="A213" s="473" t="s">
        <v>1587</v>
      </c>
      <c r="B213" s="437" t="s">
        <v>295</v>
      </c>
      <c r="C213" s="437" t="s">
        <v>266</v>
      </c>
      <c r="D213" s="441" t="s">
        <v>674</v>
      </c>
      <c r="E213" s="441" t="s">
        <v>2322</v>
      </c>
      <c r="F213" s="474" t="s">
        <v>2345</v>
      </c>
      <c r="G213" s="437" t="s">
        <v>296</v>
      </c>
      <c r="H213" s="475"/>
      <c r="I213" s="439">
        <v>0</v>
      </c>
      <c r="J213" s="440" t="s">
        <v>144</v>
      </c>
      <c r="K213" s="437" t="s">
        <v>355</v>
      </c>
    </row>
    <row r="214" spans="1:11" ht="23.25">
      <c r="A214" s="473" t="s">
        <v>1588</v>
      </c>
      <c r="B214" s="437" t="s">
        <v>295</v>
      </c>
      <c r="C214" s="437" t="s">
        <v>266</v>
      </c>
      <c r="D214" s="441" t="s">
        <v>675</v>
      </c>
      <c r="E214" s="441" t="s">
        <v>2322</v>
      </c>
      <c r="F214" s="474" t="s">
        <v>2354</v>
      </c>
      <c r="G214" s="437" t="s">
        <v>296</v>
      </c>
      <c r="H214" s="475"/>
      <c r="I214" s="439">
        <v>1900</v>
      </c>
      <c r="J214" s="440" t="s">
        <v>2381</v>
      </c>
      <c r="K214" s="437" t="s">
        <v>355</v>
      </c>
    </row>
    <row r="215" spans="1:11" ht="23.25">
      <c r="A215" s="473" t="s">
        <v>1589</v>
      </c>
      <c r="B215" s="437" t="s">
        <v>295</v>
      </c>
      <c r="C215" s="437" t="s">
        <v>266</v>
      </c>
      <c r="D215" s="441" t="s">
        <v>676</v>
      </c>
      <c r="E215" s="441" t="s">
        <v>2322</v>
      </c>
      <c r="F215" s="474" t="s">
        <v>2354</v>
      </c>
      <c r="G215" s="437" t="s">
        <v>296</v>
      </c>
      <c r="H215" s="475"/>
      <c r="I215" s="439">
        <v>1900</v>
      </c>
      <c r="J215" s="440" t="s">
        <v>2381</v>
      </c>
      <c r="K215" s="437" t="s">
        <v>355</v>
      </c>
    </row>
    <row r="216" spans="1:11" ht="23.25">
      <c r="A216" s="473" t="s">
        <v>1590</v>
      </c>
      <c r="B216" s="437" t="s">
        <v>295</v>
      </c>
      <c r="C216" s="437" t="s">
        <v>266</v>
      </c>
      <c r="D216" s="441" t="s">
        <v>677</v>
      </c>
      <c r="E216" s="441" t="s">
        <v>2322</v>
      </c>
      <c r="F216" s="474" t="s">
        <v>2354</v>
      </c>
      <c r="G216" s="437" t="s">
        <v>296</v>
      </c>
      <c r="H216" s="475"/>
      <c r="I216" s="439">
        <v>1900</v>
      </c>
      <c r="J216" s="440" t="s">
        <v>2381</v>
      </c>
      <c r="K216" s="437" t="s">
        <v>355</v>
      </c>
    </row>
    <row r="217" spans="1:11" ht="23.25">
      <c r="A217" s="473" t="s">
        <v>1591</v>
      </c>
      <c r="B217" s="437" t="s">
        <v>295</v>
      </c>
      <c r="C217" s="437" t="s">
        <v>266</v>
      </c>
      <c r="D217" s="441" t="s">
        <v>678</v>
      </c>
      <c r="E217" s="441" t="s">
        <v>2322</v>
      </c>
      <c r="F217" s="474" t="s">
        <v>2354</v>
      </c>
      <c r="G217" s="437" t="s">
        <v>296</v>
      </c>
      <c r="H217" s="475"/>
      <c r="I217" s="439">
        <v>1900</v>
      </c>
      <c r="J217" s="440" t="s">
        <v>2381</v>
      </c>
      <c r="K217" s="437" t="s">
        <v>355</v>
      </c>
    </row>
    <row r="218" spans="1:11" ht="23.25">
      <c r="A218" s="473" t="s">
        <v>1592</v>
      </c>
      <c r="B218" s="437" t="s">
        <v>295</v>
      </c>
      <c r="C218" s="437" t="s">
        <v>266</v>
      </c>
      <c r="D218" s="441" t="s">
        <v>679</v>
      </c>
      <c r="E218" s="441" t="s">
        <v>2323</v>
      </c>
      <c r="F218" s="474" t="s">
        <v>2352</v>
      </c>
      <c r="G218" s="437" t="s">
        <v>296</v>
      </c>
      <c r="H218" s="475"/>
      <c r="I218" s="439">
        <v>2550</v>
      </c>
      <c r="J218" s="440" t="s">
        <v>144</v>
      </c>
      <c r="K218" s="437" t="s">
        <v>355</v>
      </c>
    </row>
    <row r="219" spans="1:11" ht="23.25">
      <c r="A219" s="473" t="s">
        <v>1593</v>
      </c>
      <c r="B219" s="437" t="s">
        <v>295</v>
      </c>
      <c r="C219" s="437" t="s">
        <v>266</v>
      </c>
      <c r="D219" s="441" t="s">
        <v>680</v>
      </c>
      <c r="E219" s="441" t="s">
        <v>2321</v>
      </c>
      <c r="F219" s="474" t="s">
        <v>2350</v>
      </c>
      <c r="G219" s="437" t="s">
        <v>296</v>
      </c>
      <c r="H219" s="475"/>
      <c r="I219" s="439">
        <v>2000</v>
      </c>
      <c r="J219" s="440" t="s">
        <v>2382</v>
      </c>
      <c r="K219" s="437" t="s">
        <v>355</v>
      </c>
    </row>
    <row r="220" spans="1:11" ht="23.25">
      <c r="A220" s="473" t="s">
        <v>1594</v>
      </c>
      <c r="B220" s="437" t="s">
        <v>295</v>
      </c>
      <c r="C220" s="437" t="s">
        <v>266</v>
      </c>
      <c r="D220" s="441" t="s">
        <v>681</v>
      </c>
      <c r="E220" s="441" t="s">
        <v>2321</v>
      </c>
      <c r="F220" s="474" t="s">
        <v>2331</v>
      </c>
      <c r="G220" s="437" t="s">
        <v>296</v>
      </c>
      <c r="H220" s="475"/>
      <c r="I220" s="439">
        <v>2600</v>
      </c>
      <c r="J220" s="440" t="s">
        <v>144</v>
      </c>
      <c r="K220" s="437" t="s">
        <v>355</v>
      </c>
    </row>
    <row r="221" spans="1:11" ht="23.25">
      <c r="A221" s="473" t="s">
        <v>1595</v>
      </c>
      <c r="B221" s="437" t="s">
        <v>295</v>
      </c>
      <c r="C221" s="437" t="s">
        <v>266</v>
      </c>
      <c r="D221" s="441" t="s">
        <v>682</v>
      </c>
      <c r="E221" s="441" t="s">
        <v>2327</v>
      </c>
      <c r="F221" s="474" t="s">
        <v>2327</v>
      </c>
      <c r="G221" s="437" t="s">
        <v>296</v>
      </c>
      <c r="H221" s="475"/>
      <c r="I221" s="439">
        <v>99000</v>
      </c>
      <c r="J221" s="440" t="s">
        <v>2381</v>
      </c>
      <c r="K221" s="437" t="s">
        <v>355</v>
      </c>
    </row>
    <row r="222" spans="1:11" ht="23.25">
      <c r="A222" s="473" t="s">
        <v>1596</v>
      </c>
      <c r="B222" s="437" t="s">
        <v>295</v>
      </c>
      <c r="C222" s="437" t="s">
        <v>266</v>
      </c>
      <c r="D222" s="441" t="s">
        <v>683</v>
      </c>
      <c r="E222" s="441" t="s">
        <v>2321</v>
      </c>
      <c r="F222" s="474" t="s">
        <v>2350</v>
      </c>
      <c r="G222" s="437" t="s">
        <v>296</v>
      </c>
      <c r="H222" s="475"/>
      <c r="I222" s="439">
        <v>1000</v>
      </c>
      <c r="J222" s="440" t="s">
        <v>108</v>
      </c>
      <c r="K222" s="437" t="s">
        <v>355</v>
      </c>
    </row>
    <row r="223" spans="1:11" ht="23.25">
      <c r="A223" s="473" t="s">
        <v>1597</v>
      </c>
      <c r="B223" s="437" t="s">
        <v>295</v>
      </c>
      <c r="C223" s="437" t="s">
        <v>266</v>
      </c>
      <c r="D223" s="441" t="s">
        <v>684</v>
      </c>
      <c r="E223" s="441" t="s">
        <v>2323</v>
      </c>
      <c r="F223" s="474" t="s">
        <v>2352</v>
      </c>
      <c r="G223" s="437" t="s">
        <v>296</v>
      </c>
      <c r="H223" s="475"/>
      <c r="I223" s="439">
        <v>2700</v>
      </c>
      <c r="J223" s="440" t="s">
        <v>2381</v>
      </c>
      <c r="K223" s="437" t="s">
        <v>355</v>
      </c>
    </row>
    <row r="224" spans="1:11" ht="23.25">
      <c r="A224" s="473" t="s">
        <v>1598</v>
      </c>
      <c r="B224" s="437" t="s">
        <v>295</v>
      </c>
      <c r="C224" s="437" t="s">
        <v>266</v>
      </c>
      <c r="D224" s="441" t="s">
        <v>685</v>
      </c>
      <c r="E224" s="441" t="s">
        <v>2323</v>
      </c>
      <c r="F224" s="474" t="s">
        <v>2352</v>
      </c>
      <c r="G224" s="437" t="s">
        <v>296</v>
      </c>
      <c r="H224" s="475"/>
      <c r="I224" s="439">
        <v>2700</v>
      </c>
      <c r="J224" s="440" t="s">
        <v>2381</v>
      </c>
      <c r="K224" s="437" t="s">
        <v>355</v>
      </c>
    </row>
    <row r="225" spans="1:11" ht="23.25">
      <c r="A225" s="473" t="s">
        <v>1599</v>
      </c>
      <c r="B225" s="437" t="s">
        <v>295</v>
      </c>
      <c r="C225" s="437" t="s">
        <v>266</v>
      </c>
      <c r="D225" s="441" t="s">
        <v>686</v>
      </c>
      <c r="E225" s="441" t="s">
        <v>2323</v>
      </c>
      <c r="F225" s="474" t="s">
        <v>2355</v>
      </c>
      <c r="G225" s="437" t="s">
        <v>296</v>
      </c>
      <c r="H225" s="475"/>
      <c r="I225" s="439">
        <v>2500</v>
      </c>
      <c r="J225" s="440" t="s">
        <v>2381</v>
      </c>
      <c r="K225" s="437" t="s">
        <v>355</v>
      </c>
    </row>
    <row r="226" spans="1:11" ht="23.25">
      <c r="A226" s="473" t="s">
        <v>1600</v>
      </c>
      <c r="B226" s="437" t="s">
        <v>295</v>
      </c>
      <c r="C226" s="437" t="s">
        <v>266</v>
      </c>
      <c r="D226" s="441" t="s">
        <v>687</v>
      </c>
      <c r="E226" s="441" t="s">
        <v>2323</v>
      </c>
      <c r="F226" s="474" t="s">
        <v>2355</v>
      </c>
      <c r="G226" s="437" t="s">
        <v>296</v>
      </c>
      <c r="H226" s="475"/>
      <c r="I226" s="439">
        <v>2500</v>
      </c>
      <c r="J226" s="440" t="s">
        <v>2381</v>
      </c>
      <c r="K226" s="437" t="s">
        <v>355</v>
      </c>
    </row>
    <row r="227" spans="1:11" ht="23.25">
      <c r="A227" s="473" t="s">
        <v>1601</v>
      </c>
      <c r="B227" s="437" t="s">
        <v>295</v>
      </c>
      <c r="C227" s="437" t="s">
        <v>266</v>
      </c>
      <c r="D227" s="441" t="s">
        <v>688</v>
      </c>
      <c r="E227" s="441" t="s">
        <v>2323</v>
      </c>
      <c r="F227" s="474" t="s">
        <v>2352</v>
      </c>
      <c r="G227" s="437" t="s">
        <v>296</v>
      </c>
      <c r="H227" s="475"/>
      <c r="I227" s="439">
        <v>2700</v>
      </c>
      <c r="J227" s="440" t="s">
        <v>108</v>
      </c>
      <c r="K227" s="437" t="s">
        <v>355</v>
      </c>
    </row>
    <row r="228" spans="1:11" ht="23.25">
      <c r="A228" s="473" t="s">
        <v>1602</v>
      </c>
      <c r="B228" s="437" t="s">
        <v>295</v>
      </c>
      <c r="C228" s="437" t="s">
        <v>266</v>
      </c>
      <c r="D228" s="441" t="s">
        <v>689</v>
      </c>
      <c r="E228" s="441" t="s">
        <v>2323</v>
      </c>
      <c r="F228" s="474" t="s">
        <v>2352</v>
      </c>
      <c r="G228" s="437" t="s">
        <v>296</v>
      </c>
      <c r="H228" s="475"/>
      <c r="I228" s="439">
        <v>2700</v>
      </c>
      <c r="J228" s="440" t="s">
        <v>108</v>
      </c>
      <c r="K228" s="437" t="s">
        <v>355</v>
      </c>
    </row>
    <row r="229" spans="1:11" ht="23.25">
      <c r="A229" s="473" t="s">
        <v>1603</v>
      </c>
      <c r="B229" s="437" t="s">
        <v>295</v>
      </c>
      <c r="C229" s="437" t="s">
        <v>266</v>
      </c>
      <c r="D229" s="441" t="s">
        <v>690</v>
      </c>
      <c r="E229" s="441" t="s">
        <v>2323</v>
      </c>
      <c r="F229" s="474" t="s">
        <v>2355</v>
      </c>
      <c r="G229" s="437" t="s">
        <v>296</v>
      </c>
      <c r="H229" s="475"/>
      <c r="I229" s="439">
        <v>2500</v>
      </c>
      <c r="J229" s="440" t="s">
        <v>108</v>
      </c>
      <c r="K229" s="437" t="s">
        <v>355</v>
      </c>
    </row>
    <row r="230" spans="1:11" ht="23.25">
      <c r="A230" s="473" t="s">
        <v>1604</v>
      </c>
      <c r="B230" s="437" t="s">
        <v>295</v>
      </c>
      <c r="C230" s="437" t="s">
        <v>266</v>
      </c>
      <c r="D230" s="441" t="s">
        <v>691</v>
      </c>
      <c r="E230" s="441" t="s">
        <v>2323</v>
      </c>
      <c r="F230" s="474" t="s">
        <v>2355</v>
      </c>
      <c r="G230" s="437" t="s">
        <v>296</v>
      </c>
      <c r="H230" s="475"/>
      <c r="I230" s="439">
        <v>2500</v>
      </c>
      <c r="J230" s="440" t="s">
        <v>108</v>
      </c>
      <c r="K230" s="437" t="s">
        <v>355</v>
      </c>
    </row>
    <row r="231" spans="1:11" ht="23.25">
      <c r="A231" s="473" t="s">
        <v>1605</v>
      </c>
      <c r="B231" s="437" t="s">
        <v>295</v>
      </c>
      <c r="C231" s="437" t="s">
        <v>266</v>
      </c>
      <c r="D231" s="441" t="s">
        <v>692</v>
      </c>
      <c r="E231" s="441" t="s">
        <v>2321</v>
      </c>
      <c r="F231" s="474" t="s">
        <v>2331</v>
      </c>
      <c r="G231" s="437" t="s">
        <v>296</v>
      </c>
      <c r="H231" s="475"/>
      <c r="I231" s="439">
        <v>2600</v>
      </c>
      <c r="J231" s="440" t="s">
        <v>2381</v>
      </c>
      <c r="K231" s="437" t="s">
        <v>355</v>
      </c>
    </row>
    <row r="232" spans="1:11" ht="23.25">
      <c r="A232" s="473" t="s">
        <v>1606</v>
      </c>
      <c r="B232" s="437" t="s">
        <v>295</v>
      </c>
      <c r="C232" s="437" t="s">
        <v>266</v>
      </c>
      <c r="D232" s="441" t="s">
        <v>693</v>
      </c>
      <c r="E232" s="441" t="s">
        <v>2322</v>
      </c>
      <c r="F232" s="474" t="s">
        <v>2345</v>
      </c>
      <c r="G232" s="437" t="s">
        <v>296</v>
      </c>
      <c r="H232" s="475"/>
      <c r="I232" s="439">
        <v>0</v>
      </c>
      <c r="J232" s="440" t="s">
        <v>2381</v>
      </c>
      <c r="K232" s="437" t="s">
        <v>355</v>
      </c>
    </row>
    <row r="233" spans="1:11" ht="23.25">
      <c r="A233" s="473" t="s">
        <v>1607</v>
      </c>
      <c r="B233" s="437" t="s">
        <v>295</v>
      </c>
      <c r="C233" s="437" t="s">
        <v>266</v>
      </c>
      <c r="D233" s="441" t="s">
        <v>694</v>
      </c>
      <c r="E233" s="441" t="s">
        <v>2322</v>
      </c>
      <c r="F233" s="474" t="s">
        <v>2356</v>
      </c>
      <c r="G233" s="437" t="s">
        <v>296</v>
      </c>
      <c r="H233" s="475"/>
      <c r="I233" s="439">
        <v>1300</v>
      </c>
      <c r="J233" s="440" t="s">
        <v>2381</v>
      </c>
      <c r="K233" s="437" t="s">
        <v>355</v>
      </c>
    </row>
    <row r="234" spans="1:11" ht="23.25">
      <c r="A234" s="473" t="s">
        <v>1608</v>
      </c>
      <c r="B234" s="437" t="s">
        <v>295</v>
      </c>
      <c r="C234" s="437" t="s">
        <v>266</v>
      </c>
      <c r="D234" s="441" t="s">
        <v>695</v>
      </c>
      <c r="E234" s="441" t="s">
        <v>2326</v>
      </c>
      <c r="F234" s="474" t="s">
        <v>2357</v>
      </c>
      <c r="G234" s="437" t="s">
        <v>296</v>
      </c>
      <c r="H234" s="475"/>
      <c r="I234" s="439">
        <v>4000</v>
      </c>
      <c r="J234" s="440" t="s">
        <v>2381</v>
      </c>
      <c r="K234" s="437" t="s">
        <v>355</v>
      </c>
    </row>
    <row r="235" spans="1:11" ht="23.25">
      <c r="A235" s="473" t="s">
        <v>1609</v>
      </c>
      <c r="B235" s="437" t="s">
        <v>295</v>
      </c>
      <c r="C235" s="437" t="s">
        <v>266</v>
      </c>
      <c r="D235" s="441" t="s">
        <v>696</v>
      </c>
      <c r="E235" s="441" t="s">
        <v>2323</v>
      </c>
      <c r="F235" s="474" t="s">
        <v>2352</v>
      </c>
      <c r="G235" s="437" t="s">
        <v>296</v>
      </c>
      <c r="H235" s="475"/>
      <c r="I235" s="439">
        <v>2700</v>
      </c>
      <c r="J235" s="440" t="s">
        <v>108</v>
      </c>
      <c r="K235" s="437" t="s">
        <v>355</v>
      </c>
    </row>
    <row r="236" spans="1:11" ht="23.25">
      <c r="A236" s="473" t="s">
        <v>1610</v>
      </c>
      <c r="B236" s="437" t="s">
        <v>295</v>
      </c>
      <c r="C236" s="437" t="s">
        <v>266</v>
      </c>
      <c r="D236" s="441" t="s">
        <v>697</v>
      </c>
      <c r="E236" s="441" t="s">
        <v>2323</v>
      </c>
      <c r="F236" s="474" t="s">
        <v>2352</v>
      </c>
      <c r="G236" s="437" t="s">
        <v>296</v>
      </c>
      <c r="H236" s="475"/>
      <c r="I236" s="439">
        <v>2700</v>
      </c>
      <c r="J236" s="440" t="s">
        <v>108</v>
      </c>
      <c r="K236" s="437" t="s">
        <v>355</v>
      </c>
    </row>
    <row r="237" spans="1:11" ht="23.25">
      <c r="A237" s="473" t="s">
        <v>1611</v>
      </c>
      <c r="B237" s="437" t="s">
        <v>295</v>
      </c>
      <c r="C237" s="437" t="s">
        <v>266</v>
      </c>
      <c r="D237" s="441" t="s">
        <v>698</v>
      </c>
      <c r="E237" s="441" t="s">
        <v>2323</v>
      </c>
      <c r="F237" s="474" t="s">
        <v>2355</v>
      </c>
      <c r="G237" s="437" t="s">
        <v>296</v>
      </c>
      <c r="H237" s="475"/>
      <c r="I237" s="439">
        <v>2500</v>
      </c>
      <c r="J237" s="440" t="s">
        <v>108</v>
      </c>
      <c r="K237" s="437" t="s">
        <v>355</v>
      </c>
    </row>
    <row r="238" spans="1:11" ht="23.25">
      <c r="A238" s="473" t="s">
        <v>1612</v>
      </c>
      <c r="B238" s="437" t="s">
        <v>295</v>
      </c>
      <c r="C238" s="437" t="s">
        <v>266</v>
      </c>
      <c r="D238" s="441" t="s">
        <v>699</v>
      </c>
      <c r="E238" s="441" t="s">
        <v>2323</v>
      </c>
      <c r="F238" s="474" t="s">
        <v>2355</v>
      </c>
      <c r="G238" s="437" t="s">
        <v>296</v>
      </c>
      <c r="H238" s="475"/>
      <c r="I238" s="439">
        <v>2500</v>
      </c>
      <c r="J238" s="440" t="s">
        <v>108</v>
      </c>
      <c r="K238" s="437" t="s">
        <v>355</v>
      </c>
    </row>
    <row r="239" spans="1:11" ht="23.25">
      <c r="A239" s="473" t="s">
        <v>1613</v>
      </c>
      <c r="B239" s="437" t="s">
        <v>295</v>
      </c>
      <c r="C239" s="437" t="s">
        <v>266</v>
      </c>
      <c r="D239" s="441" t="s">
        <v>700</v>
      </c>
      <c r="E239" s="441" t="s">
        <v>2323</v>
      </c>
      <c r="F239" s="474" t="s">
        <v>2352</v>
      </c>
      <c r="G239" s="437" t="s">
        <v>296</v>
      </c>
      <c r="H239" s="475"/>
      <c r="I239" s="439">
        <v>2700</v>
      </c>
      <c r="J239" s="440" t="s">
        <v>2383</v>
      </c>
      <c r="K239" s="437" t="s">
        <v>355</v>
      </c>
    </row>
    <row r="240" spans="1:11" ht="23.25">
      <c r="A240" s="473" t="s">
        <v>1614</v>
      </c>
      <c r="B240" s="437" t="s">
        <v>295</v>
      </c>
      <c r="C240" s="437" t="s">
        <v>266</v>
      </c>
      <c r="D240" s="441" t="s">
        <v>701</v>
      </c>
      <c r="E240" s="441" t="s">
        <v>2323</v>
      </c>
      <c r="F240" s="474" t="s">
        <v>2352</v>
      </c>
      <c r="G240" s="437" t="s">
        <v>296</v>
      </c>
      <c r="H240" s="475"/>
      <c r="I240" s="439">
        <v>2700</v>
      </c>
      <c r="J240" s="440" t="s">
        <v>2383</v>
      </c>
      <c r="K240" s="437" t="s">
        <v>355</v>
      </c>
    </row>
    <row r="241" spans="1:11" ht="23.25">
      <c r="A241" s="473" t="s">
        <v>1615</v>
      </c>
      <c r="B241" s="437" t="s">
        <v>295</v>
      </c>
      <c r="C241" s="437" t="s">
        <v>266</v>
      </c>
      <c r="D241" s="441" t="s">
        <v>702</v>
      </c>
      <c r="E241" s="441" t="s">
        <v>2323</v>
      </c>
      <c r="F241" s="474" t="s">
        <v>2352</v>
      </c>
      <c r="G241" s="437" t="s">
        <v>296</v>
      </c>
      <c r="H241" s="475"/>
      <c r="I241" s="439">
        <v>3000</v>
      </c>
      <c r="J241" s="440" t="s">
        <v>2381</v>
      </c>
      <c r="K241" s="437" t="s">
        <v>355</v>
      </c>
    </row>
    <row r="242" spans="1:11" ht="23.25">
      <c r="A242" s="473" t="s">
        <v>1616</v>
      </c>
      <c r="B242" s="437" t="s">
        <v>295</v>
      </c>
      <c r="C242" s="437" t="s">
        <v>266</v>
      </c>
      <c r="D242" s="441" t="s">
        <v>703</v>
      </c>
      <c r="E242" s="441" t="s">
        <v>2323</v>
      </c>
      <c r="F242" s="474" t="s">
        <v>2352</v>
      </c>
      <c r="G242" s="437" t="s">
        <v>296</v>
      </c>
      <c r="H242" s="475"/>
      <c r="I242" s="439">
        <v>3000</v>
      </c>
      <c r="J242" s="440" t="s">
        <v>2381</v>
      </c>
      <c r="K242" s="437" t="s">
        <v>355</v>
      </c>
    </row>
    <row r="243" spans="1:11" ht="23.25">
      <c r="A243" s="473" t="s">
        <v>1617</v>
      </c>
      <c r="B243" s="437" t="s">
        <v>295</v>
      </c>
      <c r="C243" s="437" t="s">
        <v>266</v>
      </c>
      <c r="D243" s="441" t="s">
        <v>704</v>
      </c>
      <c r="E243" s="441" t="s">
        <v>2328</v>
      </c>
      <c r="F243" s="474" t="s">
        <v>2328</v>
      </c>
      <c r="G243" s="437" t="s">
        <v>296</v>
      </c>
      <c r="H243" s="475"/>
      <c r="I243" s="439">
        <v>5000</v>
      </c>
      <c r="J243" s="440" t="s">
        <v>2381</v>
      </c>
      <c r="K243" s="437" t="s">
        <v>355</v>
      </c>
    </row>
    <row r="244" spans="1:11" ht="23.25">
      <c r="A244" s="473" t="s">
        <v>1618</v>
      </c>
      <c r="B244" s="437" t="s">
        <v>295</v>
      </c>
      <c r="C244" s="437" t="s">
        <v>266</v>
      </c>
      <c r="D244" s="441" t="s">
        <v>705</v>
      </c>
      <c r="E244" s="441" t="s">
        <v>2328</v>
      </c>
      <c r="F244" s="474" t="s">
        <v>2328</v>
      </c>
      <c r="G244" s="437" t="s">
        <v>296</v>
      </c>
      <c r="H244" s="475"/>
      <c r="I244" s="439">
        <v>7500</v>
      </c>
      <c r="J244" s="440" t="s">
        <v>2381</v>
      </c>
      <c r="K244" s="437" t="s">
        <v>355</v>
      </c>
    </row>
    <row r="245" spans="1:11" ht="23.25">
      <c r="A245" s="473" t="s">
        <v>1619</v>
      </c>
      <c r="B245" s="437" t="s">
        <v>295</v>
      </c>
      <c r="C245" s="437" t="s">
        <v>266</v>
      </c>
      <c r="D245" s="441" t="s">
        <v>706</v>
      </c>
      <c r="E245" s="441" t="s">
        <v>2328</v>
      </c>
      <c r="F245" s="474" t="s">
        <v>2328</v>
      </c>
      <c r="G245" s="437" t="s">
        <v>296</v>
      </c>
      <c r="H245" s="475"/>
      <c r="I245" s="439">
        <v>7500</v>
      </c>
      <c r="J245" s="440" t="s">
        <v>2381</v>
      </c>
      <c r="K245" s="437" t="s">
        <v>355</v>
      </c>
    </row>
    <row r="246" spans="1:11" ht="23.25">
      <c r="A246" s="473" t="s">
        <v>1620</v>
      </c>
      <c r="B246" s="437" t="s">
        <v>295</v>
      </c>
      <c r="C246" s="437" t="s">
        <v>266</v>
      </c>
      <c r="D246" s="441" t="s">
        <v>707</v>
      </c>
      <c r="E246" s="441" t="s">
        <v>2323</v>
      </c>
      <c r="F246" s="474" t="s">
        <v>2352</v>
      </c>
      <c r="G246" s="437" t="s">
        <v>296</v>
      </c>
      <c r="H246" s="475"/>
      <c r="I246" s="439">
        <v>2700</v>
      </c>
      <c r="J246" s="440" t="s">
        <v>2381</v>
      </c>
      <c r="K246" s="437" t="s">
        <v>355</v>
      </c>
    </row>
    <row r="247" spans="1:11" ht="23.25">
      <c r="A247" s="473" t="s">
        <v>1621</v>
      </c>
      <c r="B247" s="437" t="s">
        <v>295</v>
      </c>
      <c r="C247" s="437" t="s">
        <v>266</v>
      </c>
      <c r="D247" s="441" t="s">
        <v>708</v>
      </c>
      <c r="E247" s="441" t="s">
        <v>2323</v>
      </c>
      <c r="F247" s="474" t="s">
        <v>2352</v>
      </c>
      <c r="G247" s="437" t="s">
        <v>296</v>
      </c>
      <c r="H247" s="475"/>
      <c r="I247" s="439">
        <v>2700</v>
      </c>
      <c r="J247" s="440" t="s">
        <v>2381</v>
      </c>
      <c r="K247" s="437" t="s">
        <v>355</v>
      </c>
    </row>
    <row r="248" spans="1:11" ht="23.25">
      <c r="A248" s="473" t="s">
        <v>1622</v>
      </c>
      <c r="B248" s="437" t="s">
        <v>295</v>
      </c>
      <c r="C248" s="437" t="s">
        <v>266</v>
      </c>
      <c r="D248" s="441" t="s">
        <v>709</v>
      </c>
      <c r="E248" s="441" t="s">
        <v>2323</v>
      </c>
      <c r="F248" s="474" t="s">
        <v>2352</v>
      </c>
      <c r="G248" s="437" t="s">
        <v>296</v>
      </c>
      <c r="H248" s="475"/>
      <c r="I248" s="439">
        <v>2700</v>
      </c>
      <c r="J248" s="440" t="s">
        <v>2381</v>
      </c>
      <c r="K248" s="437" t="s">
        <v>355</v>
      </c>
    </row>
    <row r="249" spans="1:11" ht="23.25">
      <c r="A249" s="473" t="s">
        <v>1623</v>
      </c>
      <c r="B249" s="437" t="s">
        <v>295</v>
      </c>
      <c r="C249" s="437" t="s">
        <v>266</v>
      </c>
      <c r="D249" s="441" t="s">
        <v>710</v>
      </c>
      <c r="E249" s="441" t="s">
        <v>2323</v>
      </c>
      <c r="F249" s="474" t="s">
        <v>2352</v>
      </c>
      <c r="G249" s="437" t="s">
        <v>296</v>
      </c>
      <c r="H249" s="475"/>
      <c r="I249" s="439">
        <v>2700</v>
      </c>
      <c r="J249" s="440" t="s">
        <v>2381</v>
      </c>
      <c r="K249" s="437" t="s">
        <v>355</v>
      </c>
    </row>
    <row r="250" spans="1:11" ht="23.25">
      <c r="A250" s="473" t="s">
        <v>1624</v>
      </c>
      <c r="B250" s="437" t="s">
        <v>295</v>
      </c>
      <c r="C250" s="437" t="s">
        <v>266</v>
      </c>
      <c r="D250" s="441" t="s">
        <v>711</v>
      </c>
      <c r="E250" s="441" t="s">
        <v>2323</v>
      </c>
      <c r="F250" s="474" t="s">
        <v>2352</v>
      </c>
      <c r="G250" s="437" t="s">
        <v>296</v>
      </c>
      <c r="H250" s="475"/>
      <c r="I250" s="439">
        <v>2700</v>
      </c>
      <c r="J250" s="440" t="s">
        <v>2381</v>
      </c>
      <c r="K250" s="437" t="s">
        <v>355</v>
      </c>
    </row>
    <row r="251" spans="1:11" ht="23.25">
      <c r="A251" s="473" t="s">
        <v>1625</v>
      </c>
      <c r="B251" s="437" t="s">
        <v>295</v>
      </c>
      <c r="C251" s="437" t="s">
        <v>266</v>
      </c>
      <c r="D251" s="441" t="s">
        <v>712</v>
      </c>
      <c r="E251" s="441" t="s">
        <v>2323</v>
      </c>
      <c r="F251" s="474" t="s">
        <v>2352</v>
      </c>
      <c r="G251" s="437" t="s">
        <v>296</v>
      </c>
      <c r="H251" s="475"/>
      <c r="I251" s="439">
        <v>2700</v>
      </c>
      <c r="J251" s="440" t="s">
        <v>2381</v>
      </c>
      <c r="K251" s="437" t="s">
        <v>355</v>
      </c>
    </row>
    <row r="252" spans="1:11" ht="23.25">
      <c r="A252" s="473" t="s">
        <v>1626</v>
      </c>
      <c r="B252" s="437" t="s">
        <v>295</v>
      </c>
      <c r="C252" s="437" t="s">
        <v>266</v>
      </c>
      <c r="D252" s="441" t="s">
        <v>713</v>
      </c>
      <c r="E252" s="441" t="s">
        <v>2323</v>
      </c>
      <c r="F252" s="474" t="s">
        <v>2352</v>
      </c>
      <c r="G252" s="437" t="s">
        <v>296</v>
      </c>
      <c r="H252" s="475"/>
      <c r="I252" s="439">
        <v>2700</v>
      </c>
      <c r="J252" s="440" t="s">
        <v>2381</v>
      </c>
      <c r="K252" s="437" t="s">
        <v>355</v>
      </c>
    </row>
    <row r="253" spans="1:11" ht="23.25">
      <c r="A253" s="473" t="s">
        <v>1627</v>
      </c>
      <c r="B253" s="437" t="s">
        <v>295</v>
      </c>
      <c r="C253" s="437" t="s">
        <v>266</v>
      </c>
      <c r="D253" s="441" t="s">
        <v>714</v>
      </c>
      <c r="E253" s="441" t="s">
        <v>2323</v>
      </c>
      <c r="F253" s="474" t="s">
        <v>2352</v>
      </c>
      <c r="G253" s="437" t="s">
        <v>296</v>
      </c>
      <c r="H253" s="475"/>
      <c r="I253" s="439">
        <v>2700</v>
      </c>
      <c r="J253" s="440" t="s">
        <v>2381</v>
      </c>
      <c r="K253" s="437" t="s">
        <v>355</v>
      </c>
    </row>
    <row r="254" spans="1:11" ht="23.25">
      <c r="A254" s="473" t="s">
        <v>1628</v>
      </c>
      <c r="B254" s="437" t="s">
        <v>295</v>
      </c>
      <c r="C254" s="437" t="s">
        <v>266</v>
      </c>
      <c r="D254" s="441" t="s">
        <v>715</v>
      </c>
      <c r="E254" s="441" t="s">
        <v>2321</v>
      </c>
      <c r="F254" s="474" t="s">
        <v>2346</v>
      </c>
      <c r="G254" s="437" t="s">
        <v>296</v>
      </c>
      <c r="H254" s="475"/>
      <c r="I254" s="439">
        <v>1600</v>
      </c>
      <c r="J254" s="440" t="s">
        <v>2381</v>
      </c>
      <c r="K254" s="437" t="s">
        <v>355</v>
      </c>
    </row>
    <row r="255" spans="1:11" ht="23.25">
      <c r="A255" s="473" t="s">
        <v>1629</v>
      </c>
      <c r="B255" s="437" t="s">
        <v>295</v>
      </c>
      <c r="C255" s="437" t="s">
        <v>266</v>
      </c>
      <c r="D255" s="441" t="s">
        <v>716</v>
      </c>
      <c r="E255" s="441" t="s">
        <v>2321</v>
      </c>
      <c r="F255" s="474" t="s">
        <v>2346</v>
      </c>
      <c r="G255" s="437" t="s">
        <v>296</v>
      </c>
      <c r="H255" s="475"/>
      <c r="I255" s="439">
        <v>1600</v>
      </c>
      <c r="J255" s="440" t="s">
        <v>2381</v>
      </c>
      <c r="K255" s="437" t="s">
        <v>355</v>
      </c>
    </row>
    <row r="256" spans="1:11" ht="23.25">
      <c r="A256" s="473" t="s">
        <v>1630</v>
      </c>
      <c r="B256" s="437" t="s">
        <v>295</v>
      </c>
      <c r="C256" s="437" t="s">
        <v>266</v>
      </c>
      <c r="D256" s="441" t="s">
        <v>717</v>
      </c>
      <c r="E256" s="441" t="s">
        <v>2321</v>
      </c>
      <c r="F256" s="474" t="s">
        <v>2346</v>
      </c>
      <c r="G256" s="437" t="s">
        <v>296</v>
      </c>
      <c r="H256" s="475"/>
      <c r="I256" s="439">
        <v>1600</v>
      </c>
      <c r="J256" s="440" t="s">
        <v>2381</v>
      </c>
      <c r="K256" s="437" t="s">
        <v>355</v>
      </c>
    </row>
    <row r="257" spans="1:11" ht="23.25">
      <c r="A257" s="473" t="s">
        <v>1631</v>
      </c>
      <c r="B257" s="437" t="s">
        <v>295</v>
      </c>
      <c r="C257" s="437" t="s">
        <v>266</v>
      </c>
      <c r="D257" s="441" t="s">
        <v>718</v>
      </c>
      <c r="E257" s="441" t="s">
        <v>2321</v>
      </c>
      <c r="F257" s="474" t="s">
        <v>2346</v>
      </c>
      <c r="G257" s="437" t="s">
        <v>296</v>
      </c>
      <c r="H257" s="475"/>
      <c r="I257" s="439">
        <v>1600</v>
      </c>
      <c r="J257" s="440" t="s">
        <v>2381</v>
      </c>
      <c r="K257" s="437" t="s">
        <v>355</v>
      </c>
    </row>
    <row r="258" spans="1:11" ht="23.25">
      <c r="A258" s="473" t="s">
        <v>1632</v>
      </c>
      <c r="B258" s="437" t="s">
        <v>295</v>
      </c>
      <c r="C258" s="437" t="s">
        <v>266</v>
      </c>
      <c r="D258" s="441" t="s">
        <v>719</v>
      </c>
      <c r="E258" s="441" t="s">
        <v>2321</v>
      </c>
      <c r="F258" s="474" t="s">
        <v>2346</v>
      </c>
      <c r="G258" s="437" t="s">
        <v>296</v>
      </c>
      <c r="H258" s="475"/>
      <c r="I258" s="439">
        <v>1600</v>
      </c>
      <c r="J258" s="440" t="s">
        <v>2381</v>
      </c>
      <c r="K258" s="437" t="s">
        <v>355</v>
      </c>
    </row>
    <row r="259" spans="1:11" ht="23.25">
      <c r="A259" s="473" t="s">
        <v>1633</v>
      </c>
      <c r="B259" s="437" t="s">
        <v>295</v>
      </c>
      <c r="C259" s="437" t="s">
        <v>266</v>
      </c>
      <c r="D259" s="441" t="s">
        <v>720</v>
      </c>
      <c r="E259" s="441" t="s">
        <v>2321</v>
      </c>
      <c r="F259" s="474" t="s">
        <v>2346</v>
      </c>
      <c r="G259" s="437" t="s">
        <v>296</v>
      </c>
      <c r="H259" s="475"/>
      <c r="I259" s="439">
        <v>1600</v>
      </c>
      <c r="J259" s="440" t="s">
        <v>2381</v>
      </c>
      <c r="K259" s="437" t="s">
        <v>355</v>
      </c>
    </row>
    <row r="260" spans="1:11" ht="23.25">
      <c r="A260" s="473" t="s">
        <v>1634</v>
      </c>
      <c r="B260" s="437" t="s">
        <v>295</v>
      </c>
      <c r="C260" s="437" t="s">
        <v>266</v>
      </c>
      <c r="D260" s="441" t="s">
        <v>721</v>
      </c>
      <c r="E260" s="441" t="s">
        <v>2321</v>
      </c>
      <c r="F260" s="474" t="s">
        <v>2346</v>
      </c>
      <c r="G260" s="437" t="s">
        <v>296</v>
      </c>
      <c r="H260" s="475"/>
      <c r="I260" s="439">
        <v>1600</v>
      </c>
      <c r="J260" s="440" t="s">
        <v>2381</v>
      </c>
      <c r="K260" s="437" t="s">
        <v>355</v>
      </c>
    </row>
    <row r="261" spans="1:11" ht="23.25">
      <c r="A261" s="473" t="s">
        <v>1635</v>
      </c>
      <c r="B261" s="437" t="s">
        <v>295</v>
      </c>
      <c r="C261" s="437" t="s">
        <v>266</v>
      </c>
      <c r="D261" s="441" t="s">
        <v>722</v>
      </c>
      <c r="E261" s="441" t="s">
        <v>2321</v>
      </c>
      <c r="F261" s="474" t="s">
        <v>2346</v>
      </c>
      <c r="G261" s="437" t="s">
        <v>296</v>
      </c>
      <c r="H261" s="475"/>
      <c r="I261" s="439">
        <v>1600</v>
      </c>
      <c r="J261" s="440" t="s">
        <v>2381</v>
      </c>
      <c r="K261" s="437" t="s">
        <v>355</v>
      </c>
    </row>
    <row r="262" spans="1:11" ht="23.25">
      <c r="A262" s="473" t="s">
        <v>1636</v>
      </c>
      <c r="B262" s="437" t="s">
        <v>295</v>
      </c>
      <c r="C262" s="437" t="s">
        <v>266</v>
      </c>
      <c r="D262" s="441" t="s">
        <v>723</v>
      </c>
      <c r="E262" s="441" t="s">
        <v>2321</v>
      </c>
      <c r="F262" s="474" t="s">
        <v>2346</v>
      </c>
      <c r="G262" s="437" t="s">
        <v>296</v>
      </c>
      <c r="H262" s="475"/>
      <c r="I262" s="439">
        <v>1600</v>
      </c>
      <c r="J262" s="440" t="s">
        <v>2381</v>
      </c>
      <c r="K262" s="437" t="s">
        <v>355</v>
      </c>
    </row>
    <row r="263" spans="1:11" ht="23.25">
      <c r="A263" s="473" t="s">
        <v>1637</v>
      </c>
      <c r="B263" s="437" t="s">
        <v>295</v>
      </c>
      <c r="C263" s="437" t="s">
        <v>266</v>
      </c>
      <c r="D263" s="441" t="s">
        <v>724</v>
      </c>
      <c r="E263" s="441" t="s">
        <v>2321</v>
      </c>
      <c r="F263" s="474" t="s">
        <v>2346</v>
      </c>
      <c r="G263" s="437" t="s">
        <v>296</v>
      </c>
      <c r="H263" s="475"/>
      <c r="I263" s="439">
        <v>1600</v>
      </c>
      <c r="J263" s="440" t="s">
        <v>2381</v>
      </c>
      <c r="K263" s="437" t="s">
        <v>355</v>
      </c>
    </row>
    <row r="264" spans="1:11" ht="23.25">
      <c r="A264" s="473" t="s">
        <v>1638</v>
      </c>
      <c r="B264" s="437" t="s">
        <v>295</v>
      </c>
      <c r="C264" s="437" t="s">
        <v>266</v>
      </c>
      <c r="D264" s="441" t="s">
        <v>725</v>
      </c>
      <c r="E264" s="441" t="s">
        <v>2321</v>
      </c>
      <c r="F264" s="474" t="s">
        <v>2346</v>
      </c>
      <c r="G264" s="437" t="s">
        <v>296</v>
      </c>
      <c r="H264" s="475"/>
      <c r="I264" s="439">
        <v>1600</v>
      </c>
      <c r="J264" s="440" t="s">
        <v>2381</v>
      </c>
      <c r="K264" s="437" t="s">
        <v>355</v>
      </c>
    </row>
    <row r="265" spans="1:11" ht="23.25">
      <c r="A265" s="473" t="s">
        <v>1639</v>
      </c>
      <c r="B265" s="437" t="s">
        <v>295</v>
      </c>
      <c r="C265" s="437" t="s">
        <v>266</v>
      </c>
      <c r="D265" s="441" t="s">
        <v>726</v>
      </c>
      <c r="E265" s="441" t="s">
        <v>2321</v>
      </c>
      <c r="F265" s="474" t="s">
        <v>2346</v>
      </c>
      <c r="G265" s="437" t="s">
        <v>296</v>
      </c>
      <c r="H265" s="475"/>
      <c r="I265" s="439">
        <v>1600</v>
      </c>
      <c r="J265" s="440" t="s">
        <v>2381</v>
      </c>
      <c r="K265" s="437" t="s">
        <v>355</v>
      </c>
    </row>
    <row r="266" spans="1:11" ht="23.25">
      <c r="A266" s="473" t="s">
        <v>1640</v>
      </c>
      <c r="B266" s="437" t="s">
        <v>295</v>
      </c>
      <c r="C266" s="437" t="s">
        <v>266</v>
      </c>
      <c r="D266" s="441" t="s">
        <v>727</v>
      </c>
      <c r="E266" s="441" t="s">
        <v>2321</v>
      </c>
      <c r="F266" s="474" t="s">
        <v>2346</v>
      </c>
      <c r="G266" s="437" t="s">
        <v>296</v>
      </c>
      <c r="H266" s="475"/>
      <c r="I266" s="439">
        <v>1600</v>
      </c>
      <c r="J266" s="440" t="s">
        <v>2381</v>
      </c>
      <c r="K266" s="437" t="s">
        <v>355</v>
      </c>
    </row>
    <row r="267" spans="1:11" ht="23.25">
      <c r="A267" s="473" t="s">
        <v>1641</v>
      </c>
      <c r="B267" s="437" t="s">
        <v>295</v>
      </c>
      <c r="C267" s="437" t="s">
        <v>266</v>
      </c>
      <c r="D267" s="441" t="s">
        <v>728</v>
      </c>
      <c r="E267" s="441" t="s">
        <v>2321</v>
      </c>
      <c r="F267" s="474" t="s">
        <v>2346</v>
      </c>
      <c r="G267" s="437" t="s">
        <v>296</v>
      </c>
      <c r="H267" s="475"/>
      <c r="I267" s="439">
        <v>1600</v>
      </c>
      <c r="J267" s="440" t="s">
        <v>2381</v>
      </c>
      <c r="K267" s="437" t="s">
        <v>355</v>
      </c>
    </row>
    <row r="268" spans="1:11" ht="23.25">
      <c r="A268" s="473" t="s">
        <v>1642</v>
      </c>
      <c r="B268" s="437" t="s">
        <v>295</v>
      </c>
      <c r="C268" s="437" t="s">
        <v>266</v>
      </c>
      <c r="D268" s="441" t="s">
        <v>729</v>
      </c>
      <c r="E268" s="441" t="s">
        <v>2321</v>
      </c>
      <c r="F268" s="474" t="s">
        <v>2346</v>
      </c>
      <c r="G268" s="437" t="s">
        <v>296</v>
      </c>
      <c r="H268" s="475"/>
      <c r="I268" s="439">
        <v>1600</v>
      </c>
      <c r="J268" s="440" t="s">
        <v>2381</v>
      </c>
      <c r="K268" s="437" t="s">
        <v>355</v>
      </c>
    </row>
    <row r="269" spans="1:11" ht="23.25">
      <c r="A269" s="473" t="s">
        <v>1643</v>
      </c>
      <c r="B269" s="437" t="s">
        <v>295</v>
      </c>
      <c r="C269" s="437" t="s">
        <v>266</v>
      </c>
      <c r="D269" s="441" t="s">
        <v>730</v>
      </c>
      <c r="E269" s="441" t="s">
        <v>2321</v>
      </c>
      <c r="F269" s="474" t="s">
        <v>2346</v>
      </c>
      <c r="G269" s="437" t="s">
        <v>296</v>
      </c>
      <c r="H269" s="475"/>
      <c r="I269" s="439">
        <v>1600</v>
      </c>
      <c r="J269" s="440" t="s">
        <v>2381</v>
      </c>
      <c r="K269" s="437" t="s">
        <v>355</v>
      </c>
    </row>
    <row r="270" spans="1:11" ht="23.25">
      <c r="A270" s="473" t="s">
        <v>1644</v>
      </c>
      <c r="B270" s="437" t="s">
        <v>295</v>
      </c>
      <c r="C270" s="437" t="s">
        <v>266</v>
      </c>
      <c r="D270" s="441" t="s">
        <v>731</v>
      </c>
      <c r="E270" s="441" t="s">
        <v>2321</v>
      </c>
      <c r="F270" s="474" t="s">
        <v>2346</v>
      </c>
      <c r="G270" s="437" t="s">
        <v>296</v>
      </c>
      <c r="H270" s="475"/>
      <c r="I270" s="439">
        <v>1600</v>
      </c>
      <c r="J270" s="440" t="s">
        <v>2381</v>
      </c>
      <c r="K270" s="437" t="s">
        <v>355</v>
      </c>
    </row>
    <row r="271" spans="1:11" ht="23.25">
      <c r="A271" s="473" t="s">
        <v>1645</v>
      </c>
      <c r="B271" s="437" t="s">
        <v>295</v>
      </c>
      <c r="C271" s="437" t="s">
        <v>266</v>
      </c>
      <c r="D271" s="441" t="s">
        <v>732</v>
      </c>
      <c r="E271" s="441" t="s">
        <v>2321</v>
      </c>
      <c r="F271" s="474" t="s">
        <v>2346</v>
      </c>
      <c r="G271" s="437" t="s">
        <v>296</v>
      </c>
      <c r="H271" s="475"/>
      <c r="I271" s="439">
        <v>1600</v>
      </c>
      <c r="J271" s="440" t="s">
        <v>2381</v>
      </c>
      <c r="K271" s="437" t="s">
        <v>355</v>
      </c>
    </row>
    <row r="272" spans="1:11" ht="23.25">
      <c r="A272" s="473" t="s">
        <v>1646</v>
      </c>
      <c r="B272" s="437" t="s">
        <v>295</v>
      </c>
      <c r="C272" s="437" t="s">
        <v>266</v>
      </c>
      <c r="D272" s="441" t="s">
        <v>733</v>
      </c>
      <c r="E272" s="441" t="s">
        <v>2321</v>
      </c>
      <c r="F272" s="474" t="s">
        <v>2346</v>
      </c>
      <c r="G272" s="437" t="s">
        <v>296</v>
      </c>
      <c r="H272" s="475"/>
      <c r="I272" s="439">
        <v>1600</v>
      </c>
      <c r="J272" s="440" t="s">
        <v>2381</v>
      </c>
      <c r="K272" s="437" t="s">
        <v>355</v>
      </c>
    </row>
    <row r="273" spans="1:11" ht="23.25">
      <c r="A273" s="473" t="s">
        <v>1647</v>
      </c>
      <c r="B273" s="437" t="s">
        <v>295</v>
      </c>
      <c r="C273" s="437" t="s">
        <v>266</v>
      </c>
      <c r="D273" s="441" t="s">
        <v>734</v>
      </c>
      <c r="E273" s="441" t="s">
        <v>2321</v>
      </c>
      <c r="F273" s="474" t="s">
        <v>2346</v>
      </c>
      <c r="G273" s="437" t="s">
        <v>296</v>
      </c>
      <c r="H273" s="475"/>
      <c r="I273" s="439">
        <v>1600</v>
      </c>
      <c r="J273" s="440" t="s">
        <v>2381</v>
      </c>
      <c r="K273" s="437" t="s">
        <v>355</v>
      </c>
    </row>
    <row r="274" spans="1:11" ht="23.25">
      <c r="A274" s="473" t="s">
        <v>1648</v>
      </c>
      <c r="B274" s="437" t="s">
        <v>295</v>
      </c>
      <c r="C274" s="437" t="s">
        <v>266</v>
      </c>
      <c r="D274" s="441" t="s">
        <v>735</v>
      </c>
      <c r="E274" s="441" t="s">
        <v>2321</v>
      </c>
      <c r="F274" s="474" t="s">
        <v>2331</v>
      </c>
      <c r="G274" s="437" t="s">
        <v>296</v>
      </c>
      <c r="H274" s="475"/>
      <c r="I274" s="439">
        <v>3500</v>
      </c>
      <c r="J274" s="440" t="s">
        <v>108</v>
      </c>
      <c r="K274" s="437" t="s">
        <v>355</v>
      </c>
    </row>
    <row r="275" spans="1:11" ht="23.25">
      <c r="A275" s="473" t="s">
        <v>1649</v>
      </c>
      <c r="B275" s="437" t="s">
        <v>295</v>
      </c>
      <c r="C275" s="437" t="s">
        <v>266</v>
      </c>
      <c r="D275" s="441" t="s">
        <v>736</v>
      </c>
      <c r="E275" s="441" t="s">
        <v>2321</v>
      </c>
      <c r="F275" s="474" t="s">
        <v>2331</v>
      </c>
      <c r="G275" s="437" t="s">
        <v>296</v>
      </c>
      <c r="H275" s="475"/>
      <c r="I275" s="439">
        <v>3500</v>
      </c>
      <c r="J275" s="440" t="s">
        <v>108</v>
      </c>
      <c r="K275" s="437" t="s">
        <v>355</v>
      </c>
    </row>
    <row r="276" spans="1:11" ht="23.25">
      <c r="A276" s="473" t="s">
        <v>1650</v>
      </c>
      <c r="B276" s="437" t="s">
        <v>295</v>
      </c>
      <c r="C276" s="437" t="s">
        <v>266</v>
      </c>
      <c r="D276" s="441" t="s">
        <v>737</v>
      </c>
      <c r="E276" s="441" t="s">
        <v>2321</v>
      </c>
      <c r="F276" s="474" t="s">
        <v>2331</v>
      </c>
      <c r="G276" s="437" t="s">
        <v>296</v>
      </c>
      <c r="H276" s="475"/>
      <c r="I276" s="439">
        <v>3500</v>
      </c>
      <c r="J276" s="440" t="s">
        <v>108</v>
      </c>
      <c r="K276" s="437" t="s">
        <v>355</v>
      </c>
    </row>
    <row r="277" spans="1:11" ht="23.25">
      <c r="A277" s="473" t="s">
        <v>1651</v>
      </c>
      <c r="B277" s="437" t="s">
        <v>295</v>
      </c>
      <c r="C277" s="437" t="s">
        <v>266</v>
      </c>
      <c r="D277" s="441" t="s">
        <v>738</v>
      </c>
      <c r="E277" s="441" t="s">
        <v>2321</v>
      </c>
      <c r="F277" s="474" t="s">
        <v>2358</v>
      </c>
      <c r="G277" s="437" t="s">
        <v>296</v>
      </c>
      <c r="H277" s="475"/>
      <c r="I277" s="439">
        <v>3500</v>
      </c>
      <c r="J277" s="440" t="s">
        <v>108</v>
      </c>
      <c r="K277" s="437" t="s">
        <v>355</v>
      </c>
    </row>
    <row r="278" spans="1:11" ht="23.25">
      <c r="A278" s="473" t="s">
        <v>1652</v>
      </c>
      <c r="B278" s="437" t="s">
        <v>295</v>
      </c>
      <c r="C278" s="437" t="s">
        <v>266</v>
      </c>
      <c r="D278" s="441" t="s">
        <v>739</v>
      </c>
      <c r="E278" s="441" t="s">
        <v>2321</v>
      </c>
      <c r="F278" s="474" t="s">
        <v>2331</v>
      </c>
      <c r="G278" s="437" t="s">
        <v>296</v>
      </c>
      <c r="H278" s="475"/>
      <c r="I278" s="439">
        <v>3500</v>
      </c>
      <c r="J278" s="440" t="s">
        <v>108</v>
      </c>
      <c r="K278" s="437" t="s">
        <v>355</v>
      </c>
    </row>
    <row r="279" spans="1:11" ht="23.25">
      <c r="A279" s="473" t="s">
        <v>1653</v>
      </c>
      <c r="B279" s="437" t="s">
        <v>295</v>
      </c>
      <c r="C279" s="437" t="s">
        <v>266</v>
      </c>
      <c r="D279" s="441" t="s">
        <v>740</v>
      </c>
      <c r="E279" s="441" t="s">
        <v>2321</v>
      </c>
      <c r="F279" s="474" t="s">
        <v>2331</v>
      </c>
      <c r="G279" s="437" t="s">
        <v>296</v>
      </c>
      <c r="H279" s="475"/>
      <c r="I279" s="439">
        <v>3500</v>
      </c>
      <c r="J279" s="440" t="s">
        <v>108</v>
      </c>
      <c r="K279" s="437" t="s">
        <v>355</v>
      </c>
    </row>
    <row r="280" spans="1:11" ht="23.25">
      <c r="A280" s="473" t="s">
        <v>1654</v>
      </c>
      <c r="B280" s="437" t="s">
        <v>295</v>
      </c>
      <c r="C280" s="437" t="s">
        <v>266</v>
      </c>
      <c r="D280" s="476" t="s">
        <v>741</v>
      </c>
      <c r="E280" s="441" t="s">
        <v>2322</v>
      </c>
      <c r="F280" s="474" t="s">
        <v>2359</v>
      </c>
      <c r="G280" s="437" t="s">
        <v>296</v>
      </c>
      <c r="H280" s="475"/>
      <c r="I280" s="439">
        <v>150</v>
      </c>
      <c r="J280" s="440" t="s">
        <v>2381</v>
      </c>
      <c r="K280" s="437" t="s">
        <v>355</v>
      </c>
    </row>
    <row r="281" spans="1:11" ht="23.25">
      <c r="A281" s="473" t="s">
        <v>1655</v>
      </c>
      <c r="B281" s="437" t="s">
        <v>295</v>
      </c>
      <c r="C281" s="437" t="s">
        <v>266</v>
      </c>
      <c r="D281" s="476" t="s">
        <v>742</v>
      </c>
      <c r="E281" s="441" t="s">
        <v>2322</v>
      </c>
      <c r="F281" s="474" t="s">
        <v>2359</v>
      </c>
      <c r="G281" s="437" t="s">
        <v>296</v>
      </c>
      <c r="H281" s="475"/>
      <c r="I281" s="439">
        <v>150</v>
      </c>
      <c r="J281" s="440" t="s">
        <v>2381</v>
      </c>
      <c r="K281" s="437" t="s">
        <v>355</v>
      </c>
    </row>
    <row r="282" spans="1:11" ht="23.25">
      <c r="A282" s="473" t="s">
        <v>1656</v>
      </c>
      <c r="B282" s="437" t="s">
        <v>295</v>
      </c>
      <c r="C282" s="437" t="s">
        <v>266</v>
      </c>
      <c r="D282" s="476" t="s">
        <v>743</v>
      </c>
      <c r="E282" s="441" t="s">
        <v>2322</v>
      </c>
      <c r="F282" s="474" t="s">
        <v>2359</v>
      </c>
      <c r="G282" s="437" t="s">
        <v>296</v>
      </c>
      <c r="H282" s="475"/>
      <c r="I282" s="439">
        <v>150</v>
      </c>
      <c r="J282" s="440" t="s">
        <v>2381</v>
      </c>
      <c r="K282" s="437" t="s">
        <v>355</v>
      </c>
    </row>
    <row r="283" spans="1:11" ht="23.25">
      <c r="A283" s="473" t="s">
        <v>1657</v>
      </c>
      <c r="B283" s="437" t="s">
        <v>295</v>
      </c>
      <c r="C283" s="437" t="s">
        <v>266</v>
      </c>
      <c r="D283" s="476" t="s">
        <v>744</v>
      </c>
      <c r="E283" s="441" t="s">
        <v>2322</v>
      </c>
      <c r="F283" s="474" t="s">
        <v>2359</v>
      </c>
      <c r="G283" s="437" t="s">
        <v>296</v>
      </c>
      <c r="H283" s="475"/>
      <c r="I283" s="439">
        <v>150</v>
      </c>
      <c r="J283" s="440" t="s">
        <v>2381</v>
      </c>
      <c r="K283" s="437" t="s">
        <v>355</v>
      </c>
    </row>
    <row r="284" spans="1:11" ht="23.25">
      <c r="A284" s="473" t="s">
        <v>1658</v>
      </c>
      <c r="B284" s="437" t="s">
        <v>295</v>
      </c>
      <c r="C284" s="437" t="s">
        <v>266</v>
      </c>
      <c r="D284" s="476" t="s">
        <v>745</v>
      </c>
      <c r="E284" s="441" t="s">
        <v>2322</v>
      </c>
      <c r="F284" s="474" t="s">
        <v>2359</v>
      </c>
      <c r="G284" s="437" t="s">
        <v>296</v>
      </c>
      <c r="H284" s="475"/>
      <c r="I284" s="439">
        <v>150</v>
      </c>
      <c r="J284" s="440" t="s">
        <v>2381</v>
      </c>
      <c r="K284" s="437" t="s">
        <v>355</v>
      </c>
    </row>
    <row r="285" spans="1:11" ht="23.25">
      <c r="A285" s="473" t="s">
        <v>1659</v>
      </c>
      <c r="B285" s="437" t="s">
        <v>295</v>
      </c>
      <c r="C285" s="437" t="s">
        <v>266</v>
      </c>
      <c r="D285" s="476" t="s">
        <v>746</v>
      </c>
      <c r="E285" s="441" t="s">
        <v>2322</v>
      </c>
      <c r="F285" s="474" t="s">
        <v>2359</v>
      </c>
      <c r="G285" s="437" t="s">
        <v>296</v>
      </c>
      <c r="H285" s="475"/>
      <c r="I285" s="439">
        <v>150</v>
      </c>
      <c r="J285" s="440" t="s">
        <v>2381</v>
      </c>
      <c r="K285" s="437" t="s">
        <v>355</v>
      </c>
    </row>
    <row r="286" spans="1:11" ht="23.25">
      <c r="A286" s="473" t="s">
        <v>1660</v>
      </c>
      <c r="B286" s="437" t="s">
        <v>295</v>
      </c>
      <c r="C286" s="437" t="s">
        <v>266</v>
      </c>
      <c r="D286" s="476" t="s">
        <v>747</v>
      </c>
      <c r="E286" s="441" t="s">
        <v>2322</v>
      </c>
      <c r="F286" s="474" t="s">
        <v>2359</v>
      </c>
      <c r="G286" s="437" t="s">
        <v>296</v>
      </c>
      <c r="H286" s="475"/>
      <c r="I286" s="439">
        <v>150</v>
      </c>
      <c r="J286" s="440" t="s">
        <v>2381</v>
      </c>
      <c r="K286" s="437" t="s">
        <v>355</v>
      </c>
    </row>
    <row r="287" spans="1:11" ht="23.25">
      <c r="A287" s="473" t="s">
        <v>1661</v>
      </c>
      <c r="B287" s="437" t="s">
        <v>295</v>
      </c>
      <c r="C287" s="437" t="s">
        <v>266</v>
      </c>
      <c r="D287" s="476" t="s">
        <v>748</v>
      </c>
      <c r="E287" s="441" t="s">
        <v>2322</v>
      </c>
      <c r="F287" s="474" t="s">
        <v>2359</v>
      </c>
      <c r="G287" s="437" t="s">
        <v>296</v>
      </c>
      <c r="H287" s="475"/>
      <c r="I287" s="439">
        <v>150</v>
      </c>
      <c r="J287" s="440" t="s">
        <v>2381</v>
      </c>
      <c r="K287" s="437" t="s">
        <v>355</v>
      </c>
    </row>
    <row r="288" spans="1:11" ht="23.25">
      <c r="A288" s="473" t="s">
        <v>1662</v>
      </c>
      <c r="B288" s="437" t="s">
        <v>295</v>
      </c>
      <c r="C288" s="437" t="s">
        <v>266</v>
      </c>
      <c r="D288" s="476" t="s">
        <v>749</v>
      </c>
      <c r="E288" s="441" t="s">
        <v>2322</v>
      </c>
      <c r="F288" s="474" t="s">
        <v>2359</v>
      </c>
      <c r="G288" s="437" t="s">
        <v>296</v>
      </c>
      <c r="H288" s="475"/>
      <c r="I288" s="439">
        <v>150</v>
      </c>
      <c r="J288" s="440" t="s">
        <v>2381</v>
      </c>
      <c r="K288" s="437" t="s">
        <v>355</v>
      </c>
    </row>
    <row r="289" spans="1:11" ht="23.25">
      <c r="A289" s="473" t="s">
        <v>1663</v>
      </c>
      <c r="B289" s="437" t="s">
        <v>295</v>
      </c>
      <c r="C289" s="437" t="s">
        <v>266</v>
      </c>
      <c r="D289" s="476" t="s">
        <v>750</v>
      </c>
      <c r="E289" s="441" t="s">
        <v>2322</v>
      </c>
      <c r="F289" s="474" t="s">
        <v>2359</v>
      </c>
      <c r="G289" s="437" t="s">
        <v>296</v>
      </c>
      <c r="H289" s="475"/>
      <c r="I289" s="439">
        <v>150</v>
      </c>
      <c r="J289" s="440" t="s">
        <v>2381</v>
      </c>
      <c r="K289" s="437" t="s">
        <v>355</v>
      </c>
    </row>
    <row r="290" spans="1:11" ht="23.25">
      <c r="A290" s="473" t="s">
        <v>1664</v>
      </c>
      <c r="B290" s="437" t="s">
        <v>295</v>
      </c>
      <c r="C290" s="437" t="s">
        <v>266</v>
      </c>
      <c r="D290" s="476" t="s">
        <v>751</v>
      </c>
      <c r="E290" s="441" t="s">
        <v>2322</v>
      </c>
      <c r="F290" s="474" t="s">
        <v>2359</v>
      </c>
      <c r="G290" s="437" t="s">
        <v>296</v>
      </c>
      <c r="H290" s="475"/>
      <c r="I290" s="439">
        <v>150</v>
      </c>
      <c r="J290" s="440" t="s">
        <v>2381</v>
      </c>
      <c r="K290" s="437" t="s">
        <v>355</v>
      </c>
    </row>
    <row r="291" spans="1:11" ht="23.25">
      <c r="A291" s="473" t="s">
        <v>1665</v>
      </c>
      <c r="B291" s="437" t="s">
        <v>295</v>
      </c>
      <c r="C291" s="437" t="s">
        <v>266</v>
      </c>
      <c r="D291" s="476" t="s">
        <v>752</v>
      </c>
      <c r="E291" s="441" t="s">
        <v>2322</v>
      </c>
      <c r="F291" s="474" t="s">
        <v>2359</v>
      </c>
      <c r="G291" s="437" t="s">
        <v>296</v>
      </c>
      <c r="H291" s="475"/>
      <c r="I291" s="439">
        <v>150</v>
      </c>
      <c r="J291" s="440" t="s">
        <v>2381</v>
      </c>
      <c r="K291" s="437" t="s">
        <v>355</v>
      </c>
    </row>
    <row r="292" spans="1:11" ht="23.25">
      <c r="A292" s="473" t="s">
        <v>1666</v>
      </c>
      <c r="B292" s="437" t="s">
        <v>295</v>
      </c>
      <c r="C292" s="437" t="s">
        <v>266</v>
      </c>
      <c r="D292" s="476" t="s">
        <v>753</v>
      </c>
      <c r="E292" s="441" t="s">
        <v>2322</v>
      </c>
      <c r="F292" s="474" t="s">
        <v>2359</v>
      </c>
      <c r="G292" s="437" t="s">
        <v>296</v>
      </c>
      <c r="H292" s="475"/>
      <c r="I292" s="439">
        <v>150</v>
      </c>
      <c r="J292" s="440" t="s">
        <v>2381</v>
      </c>
      <c r="K292" s="437" t="s">
        <v>355</v>
      </c>
    </row>
    <row r="293" spans="1:11" ht="23.25">
      <c r="A293" s="473" t="s">
        <v>1667</v>
      </c>
      <c r="B293" s="437" t="s">
        <v>295</v>
      </c>
      <c r="C293" s="437" t="s">
        <v>266</v>
      </c>
      <c r="D293" s="476" t="s">
        <v>754</v>
      </c>
      <c r="E293" s="441" t="s">
        <v>2322</v>
      </c>
      <c r="F293" s="474" t="s">
        <v>2359</v>
      </c>
      <c r="G293" s="437" t="s">
        <v>296</v>
      </c>
      <c r="H293" s="475"/>
      <c r="I293" s="439">
        <v>150</v>
      </c>
      <c r="J293" s="440" t="s">
        <v>2381</v>
      </c>
      <c r="K293" s="437" t="s">
        <v>355</v>
      </c>
    </row>
    <row r="294" spans="1:11" ht="23.25">
      <c r="A294" s="473" t="s">
        <v>1668</v>
      </c>
      <c r="B294" s="437" t="s">
        <v>295</v>
      </c>
      <c r="C294" s="437" t="s">
        <v>266</v>
      </c>
      <c r="D294" s="476" t="s">
        <v>755</v>
      </c>
      <c r="E294" s="441" t="s">
        <v>2322</v>
      </c>
      <c r="F294" s="474" t="s">
        <v>2359</v>
      </c>
      <c r="G294" s="437" t="s">
        <v>296</v>
      </c>
      <c r="H294" s="475"/>
      <c r="I294" s="439">
        <v>150</v>
      </c>
      <c r="J294" s="440" t="s">
        <v>2381</v>
      </c>
      <c r="K294" s="437" t="s">
        <v>355</v>
      </c>
    </row>
    <row r="295" spans="1:11" ht="23.25">
      <c r="A295" s="473" t="s">
        <v>1669</v>
      </c>
      <c r="B295" s="437" t="s">
        <v>295</v>
      </c>
      <c r="C295" s="437" t="s">
        <v>266</v>
      </c>
      <c r="D295" s="476" t="s">
        <v>756</v>
      </c>
      <c r="E295" s="441" t="s">
        <v>2322</v>
      </c>
      <c r="F295" s="474" t="s">
        <v>2359</v>
      </c>
      <c r="G295" s="437" t="s">
        <v>296</v>
      </c>
      <c r="H295" s="475"/>
      <c r="I295" s="439">
        <v>150</v>
      </c>
      <c r="J295" s="440" t="s">
        <v>2381</v>
      </c>
      <c r="K295" s="437" t="s">
        <v>355</v>
      </c>
    </row>
    <row r="296" spans="1:11" ht="23.25">
      <c r="A296" s="473" t="s">
        <v>1670</v>
      </c>
      <c r="B296" s="437" t="s">
        <v>295</v>
      </c>
      <c r="C296" s="437" t="s">
        <v>266</v>
      </c>
      <c r="D296" s="476" t="s">
        <v>757</v>
      </c>
      <c r="E296" s="441" t="s">
        <v>2322</v>
      </c>
      <c r="F296" s="474" t="s">
        <v>2359</v>
      </c>
      <c r="G296" s="437" t="s">
        <v>296</v>
      </c>
      <c r="H296" s="475"/>
      <c r="I296" s="439">
        <v>150</v>
      </c>
      <c r="J296" s="440" t="s">
        <v>2381</v>
      </c>
      <c r="K296" s="437" t="s">
        <v>355</v>
      </c>
    </row>
    <row r="297" spans="1:11" ht="23.25">
      <c r="A297" s="473" t="s">
        <v>1671</v>
      </c>
      <c r="B297" s="437" t="s">
        <v>295</v>
      </c>
      <c r="C297" s="437" t="s">
        <v>266</v>
      </c>
      <c r="D297" s="476" t="s">
        <v>758</v>
      </c>
      <c r="E297" s="441" t="s">
        <v>2322</v>
      </c>
      <c r="F297" s="474" t="s">
        <v>2359</v>
      </c>
      <c r="G297" s="437" t="s">
        <v>296</v>
      </c>
      <c r="H297" s="475"/>
      <c r="I297" s="439">
        <v>150</v>
      </c>
      <c r="J297" s="440" t="s">
        <v>2381</v>
      </c>
      <c r="K297" s="437" t="s">
        <v>355</v>
      </c>
    </row>
    <row r="298" spans="1:11" ht="23.25">
      <c r="A298" s="473" t="s">
        <v>1672</v>
      </c>
      <c r="B298" s="437" t="s">
        <v>295</v>
      </c>
      <c r="C298" s="437" t="s">
        <v>266</v>
      </c>
      <c r="D298" s="476" t="s">
        <v>759</v>
      </c>
      <c r="E298" s="441" t="s">
        <v>2322</v>
      </c>
      <c r="F298" s="474" t="s">
        <v>2359</v>
      </c>
      <c r="G298" s="437" t="s">
        <v>296</v>
      </c>
      <c r="H298" s="475"/>
      <c r="I298" s="439">
        <v>150</v>
      </c>
      <c r="J298" s="440" t="s">
        <v>2381</v>
      </c>
      <c r="K298" s="437" t="s">
        <v>355</v>
      </c>
    </row>
    <row r="299" spans="1:11" ht="23.25">
      <c r="A299" s="473" t="s">
        <v>1673</v>
      </c>
      <c r="B299" s="437" t="s">
        <v>295</v>
      </c>
      <c r="C299" s="437" t="s">
        <v>266</v>
      </c>
      <c r="D299" s="476" t="s">
        <v>760</v>
      </c>
      <c r="E299" s="441" t="s">
        <v>2322</v>
      </c>
      <c r="F299" s="474" t="s">
        <v>2359</v>
      </c>
      <c r="G299" s="437" t="s">
        <v>296</v>
      </c>
      <c r="H299" s="475"/>
      <c r="I299" s="439">
        <v>150</v>
      </c>
      <c r="J299" s="440" t="s">
        <v>2381</v>
      </c>
      <c r="K299" s="437" t="s">
        <v>355</v>
      </c>
    </row>
    <row r="300" spans="1:11" ht="23.25">
      <c r="A300" s="473" t="s">
        <v>1674</v>
      </c>
      <c r="B300" s="437" t="s">
        <v>295</v>
      </c>
      <c r="C300" s="437" t="s">
        <v>266</v>
      </c>
      <c r="D300" s="476" t="s">
        <v>761</v>
      </c>
      <c r="E300" s="441" t="s">
        <v>2322</v>
      </c>
      <c r="F300" s="474" t="s">
        <v>2359</v>
      </c>
      <c r="G300" s="437" t="s">
        <v>296</v>
      </c>
      <c r="H300" s="475"/>
      <c r="I300" s="439">
        <v>150</v>
      </c>
      <c r="J300" s="440" t="s">
        <v>2381</v>
      </c>
      <c r="K300" s="437" t="s">
        <v>355</v>
      </c>
    </row>
    <row r="301" spans="1:11" ht="23.25">
      <c r="A301" s="473" t="s">
        <v>1675</v>
      </c>
      <c r="B301" s="437" t="s">
        <v>295</v>
      </c>
      <c r="C301" s="437" t="s">
        <v>266</v>
      </c>
      <c r="D301" s="476" t="s">
        <v>762</v>
      </c>
      <c r="E301" s="441" t="s">
        <v>2322</v>
      </c>
      <c r="F301" s="474" t="s">
        <v>2359</v>
      </c>
      <c r="G301" s="437" t="s">
        <v>296</v>
      </c>
      <c r="H301" s="475"/>
      <c r="I301" s="439">
        <v>150</v>
      </c>
      <c r="J301" s="440" t="s">
        <v>2381</v>
      </c>
      <c r="K301" s="437" t="s">
        <v>355</v>
      </c>
    </row>
    <row r="302" spans="1:11" ht="23.25">
      <c r="A302" s="473" t="s">
        <v>1676</v>
      </c>
      <c r="B302" s="437" t="s">
        <v>295</v>
      </c>
      <c r="C302" s="437" t="s">
        <v>266</v>
      </c>
      <c r="D302" s="476" t="s">
        <v>763</v>
      </c>
      <c r="E302" s="441" t="s">
        <v>2322</v>
      </c>
      <c r="F302" s="474" t="s">
        <v>2359</v>
      </c>
      <c r="G302" s="437" t="s">
        <v>296</v>
      </c>
      <c r="H302" s="475"/>
      <c r="I302" s="439">
        <v>150</v>
      </c>
      <c r="J302" s="440" t="s">
        <v>2381</v>
      </c>
      <c r="K302" s="437" t="s">
        <v>355</v>
      </c>
    </row>
    <row r="303" spans="1:11" ht="23.25">
      <c r="A303" s="473" t="s">
        <v>1677</v>
      </c>
      <c r="B303" s="437" t="s">
        <v>295</v>
      </c>
      <c r="C303" s="437" t="s">
        <v>266</v>
      </c>
      <c r="D303" s="476" t="s">
        <v>764</v>
      </c>
      <c r="E303" s="441" t="s">
        <v>2322</v>
      </c>
      <c r="F303" s="474" t="s">
        <v>2359</v>
      </c>
      <c r="G303" s="437" t="s">
        <v>296</v>
      </c>
      <c r="H303" s="475"/>
      <c r="I303" s="439">
        <v>150</v>
      </c>
      <c r="J303" s="440" t="s">
        <v>2381</v>
      </c>
      <c r="K303" s="437" t="s">
        <v>355</v>
      </c>
    </row>
    <row r="304" spans="1:11" ht="23.25">
      <c r="A304" s="473" t="s">
        <v>1678</v>
      </c>
      <c r="B304" s="437" t="s">
        <v>295</v>
      </c>
      <c r="C304" s="437" t="s">
        <v>266</v>
      </c>
      <c r="D304" s="476" t="s">
        <v>765</v>
      </c>
      <c r="E304" s="441" t="s">
        <v>2322</v>
      </c>
      <c r="F304" s="474" t="s">
        <v>2359</v>
      </c>
      <c r="G304" s="437" t="s">
        <v>296</v>
      </c>
      <c r="H304" s="475"/>
      <c r="I304" s="439">
        <v>150</v>
      </c>
      <c r="J304" s="440" t="s">
        <v>2381</v>
      </c>
      <c r="K304" s="437" t="s">
        <v>355</v>
      </c>
    </row>
    <row r="305" spans="1:11" ht="23.25">
      <c r="A305" s="473" t="s">
        <v>1679</v>
      </c>
      <c r="B305" s="437" t="s">
        <v>295</v>
      </c>
      <c r="C305" s="437" t="s">
        <v>266</v>
      </c>
      <c r="D305" s="476" t="s">
        <v>766</v>
      </c>
      <c r="E305" s="441" t="s">
        <v>2322</v>
      </c>
      <c r="F305" s="474" t="s">
        <v>2359</v>
      </c>
      <c r="G305" s="437" t="s">
        <v>296</v>
      </c>
      <c r="H305" s="475"/>
      <c r="I305" s="439">
        <v>150</v>
      </c>
      <c r="J305" s="440" t="s">
        <v>2381</v>
      </c>
      <c r="K305" s="437" t="s">
        <v>355</v>
      </c>
    </row>
    <row r="306" spans="1:11" ht="23.25">
      <c r="A306" s="473" t="s">
        <v>1680</v>
      </c>
      <c r="B306" s="437" t="s">
        <v>295</v>
      </c>
      <c r="C306" s="437" t="s">
        <v>266</v>
      </c>
      <c r="D306" s="476" t="s">
        <v>767</v>
      </c>
      <c r="E306" s="441" t="s">
        <v>2322</v>
      </c>
      <c r="F306" s="474" t="s">
        <v>2359</v>
      </c>
      <c r="G306" s="437" t="s">
        <v>296</v>
      </c>
      <c r="H306" s="475"/>
      <c r="I306" s="439">
        <v>150</v>
      </c>
      <c r="J306" s="440" t="s">
        <v>2381</v>
      </c>
      <c r="K306" s="437" t="s">
        <v>355</v>
      </c>
    </row>
    <row r="307" spans="1:11" ht="23.25">
      <c r="A307" s="473" t="s">
        <v>1681</v>
      </c>
      <c r="B307" s="437" t="s">
        <v>295</v>
      </c>
      <c r="C307" s="437" t="s">
        <v>266</v>
      </c>
      <c r="D307" s="476" t="s">
        <v>768</v>
      </c>
      <c r="E307" s="441" t="s">
        <v>2322</v>
      </c>
      <c r="F307" s="474" t="s">
        <v>2359</v>
      </c>
      <c r="G307" s="437" t="s">
        <v>296</v>
      </c>
      <c r="H307" s="475"/>
      <c r="I307" s="439">
        <v>150</v>
      </c>
      <c r="J307" s="440" t="s">
        <v>2381</v>
      </c>
      <c r="K307" s="437" t="s">
        <v>355</v>
      </c>
    </row>
    <row r="308" spans="1:11" ht="23.25">
      <c r="A308" s="473" t="s">
        <v>1682</v>
      </c>
      <c r="B308" s="437" t="s">
        <v>295</v>
      </c>
      <c r="C308" s="437" t="s">
        <v>266</v>
      </c>
      <c r="D308" s="476" t="s">
        <v>769</v>
      </c>
      <c r="E308" s="441" t="s">
        <v>2322</v>
      </c>
      <c r="F308" s="474" t="s">
        <v>2359</v>
      </c>
      <c r="G308" s="437" t="s">
        <v>296</v>
      </c>
      <c r="H308" s="475"/>
      <c r="I308" s="439">
        <v>150</v>
      </c>
      <c r="J308" s="440" t="s">
        <v>2381</v>
      </c>
      <c r="K308" s="437" t="s">
        <v>355</v>
      </c>
    </row>
    <row r="309" spans="1:11" ht="23.25">
      <c r="A309" s="473" t="s">
        <v>1683</v>
      </c>
      <c r="B309" s="437" t="s">
        <v>295</v>
      </c>
      <c r="C309" s="437" t="s">
        <v>266</v>
      </c>
      <c r="D309" s="476" t="s">
        <v>770</v>
      </c>
      <c r="E309" s="441" t="s">
        <v>2322</v>
      </c>
      <c r="F309" s="474" t="s">
        <v>2359</v>
      </c>
      <c r="G309" s="437" t="s">
        <v>296</v>
      </c>
      <c r="H309" s="475"/>
      <c r="I309" s="439">
        <v>150</v>
      </c>
      <c r="J309" s="440" t="s">
        <v>2381</v>
      </c>
      <c r="K309" s="437" t="s">
        <v>355</v>
      </c>
    </row>
    <row r="310" spans="1:11" ht="23.25">
      <c r="A310" s="473" t="s">
        <v>1684</v>
      </c>
      <c r="B310" s="437" t="s">
        <v>295</v>
      </c>
      <c r="C310" s="437" t="s">
        <v>266</v>
      </c>
      <c r="D310" s="476" t="s">
        <v>771</v>
      </c>
      <c r="E310" s="441" t="s">
        <v>2322</v>
      </c>
      <c r="F310" s="474" t="s">
        <v>2359</v>
      </c>
      <c r="G310" s="437" t="s">
        <v>296</v>
      </c>
      <c r="H310" s="475"/>
      <c r="I310" s="439">
        <v>150</v>
      </c>
      <c r="J310" s="440" t="s">
        <v>2381</v>
      </c>
      <c r="K310" s="437" t="s">
        <v>355</v>
      </c>
    </row>
    <row r="311" spans="1:11" ht="23.25">
      <c r="A311" s="473" t="s">
        <v>1685</v>
      </c>
      <c r="B311" s="437" t="s">
        <v>295</v>
      </c>
      <c r="C311" s="437" t="s">
        <v>266</v>
      </c>
      <c r="D311" s="476" t="s">
        <v>772</v>
      </c>
      <c r="E311" s="441" t="s">
        <v>2322</v>
      </c>
      <c r="F311" s="474" t="s">
        <v>2359</v>
      </c>
      <c r="G311" s="437" t="s">
        <v>296</v>
      </c>
      <c r="H311" s="475"/>
      <c r="I311" s="439">
        <v>150</v>
      </c>
      <c r="J311" s="440" t="s">
        <v>2381</v>
      </c>
      <c r="K311" s="437" t="s">
        <v>355</v>
      </c>
    </row>
    <row r="312" spans="1:11" ht="23.25">
      <c r="A312" s="473" t="s">
        <v>1686</v>
      </c>
      <c r="B312" s="437" t="s">
        <v>295</v>
      </c>
      <c r="C312" s="437" t="s">
        <v>266</v>
      </c>
      <c r="D312" s="476" t="s">
        <v>773</v>
      </c>
      <c r="E312" s="441" t="s">
        <v>2322</v>
      </c>
      <c r="F312" s="474" t="s">
        <v>2359</v>
      </c>
      <c r="G312" s="437" t="s">
        <v>296</v>
      </c>
      <c r="H312" s="475"/>
      <c r="I312" s="439">
        <v>150</v>
      </c>
      <c r="J312" s="440" t="s">
        <v>2381</v>
      </c>
      <c r="K312" s="437" t="s">
        <v>355</v>
      </c>
    </row>
    <row r="313" spans="1:11" ht="23.25">
      <c r="A313" s="473" t="s">
        <v>1687</v>
      </c>
      <c r="B313" s="437" t="s">
        <v>295</v>
      </c>
      <c r="C313" s="437" t="s">
        <v>266</v>
      </c>
      <c r="D313" s="476" t="s">
        <v>774</v>
      </c>
      <c r="E313" s="441" t="s">
        <v>2322</v>
      </c>
      <c r="F313" s="474" t="s">
        <v>2359</v>
      </c>
      <c r="G313" s="437" t="s">
        <v>296</v>
      </c>
      <c r="H313" s="475"/>
      <c r="I313" s="439">
        <v>150</v>
      </c>
      <c r="J313" s="440" t="s">
        <v>2381</v>
      </c>
      <c r="K313" s="437" t="s">
        <v>355</v>
      </c>
    </row>
    <row r="314" spans="1:11" ht="23.25">
      <c r="A314" s="473" t="s">
        <v>1688</v>
      </c>
      <c r="B314" s="437" t="s">
        <v>295</v>
      </c>
      <c r="C314" s="437" t="s">
        <v>266</v>
      </c>
      <c r="D314" s="476" t="s">
        <v>775</v>
      </c>
      <c r="E314" s="441" t="s">
        <v>2322</v>
      </c>
      <c r="F314" s="474" t="s">
        <v>2359</v>
      </c>
      <c r="G314" s="437" t="s">
        <v>296</v>
      </c>
      <c r="H314" s="475"/>
      <c r="I314" s="439">
        <v>150</v>
      </c>
      <c r="J314" s="440" t="s">
        <v>2381</v>
      </c>
      <c r="K314" s="437" t="s">
        <v>355</v>
      </c>
    </row>
    <row r="315" spans="1:11" ht="23.25">
      <c r="A315" s="473" t="s">
        <v>1689</v>
      </c>
      <c r="B315" s="437" t="s">
        <v>295</v>
      </c>
      <c r="C315" s="437" t="s">
        <v>266</v>
      </c>
      <c r="D315" s="476" t="s">
        <v>776</v>
      </c>
      <c r="E315" s="441" t="s">
        <v>2322</v>
      </c>
      <c r="F315" s="474" t="s">
        <v>2359</v>
      </c>
      <c r="G315" s="437" t="s">
        <v>296</v>
      </c>
      <c r="H315" s="475"/>
      <c r="I315" s="439">
        <v>150</v>
      </c>
      <c r="J315" s="440" t="s">
        <v>2381</v>
      </c>
      <c r="K315" s="437" t="s">
        <v>355</v>
      </c>
    </row>
    <row r="316" spans="1:11" ht="23.25">
      <c r="A316" s="473" t="s">
        <v>1690</v>
      </c>
      <c r="B316" s="437" t="s">
        <v>295</v>
      </c>
      <c r="C316" s="437" t="s">
        <v>266</v>
      </c>
      <c r="D316" s="476" t="s">
        <v>777</v>
      </c>
      <c r="E316" s="441" t="s">
        <v>2322</v>
      </c>
      <c r="F316" s="474" t="s">
        <v>2359</v>
      </c>
      <c r="G316" s="437" t="s">
        <v>296</v>
      </c>
      <c r="H316" s="475"/>
      <c r="I316" s="439">
        <v>150</v>
      </c>
      <c r="J316" s="440" t="s">
        <v>2381</v>
      </c>
      <c r="K316" s="437" t="s">
        <v>355</v>
      </c>
    </row>
    <row r="317" spans="1:11" ht="23.25">
      <c r="A317" s="473" t="s">
        <v>1691</v>
      </c>
      <c r="B317" s="437" t="s">
        <v>295</v>
      </c>
      <c r="C317" s="437" t="s">
        <v>266</v>
      </c>
      <c r="D317" s="476" t="s">
        <v>778</v>
      </c>
      <c r="E317" s="441" t="s">
        <v>2322</v>
      </c>
      <c r="F317" s="474" t="s">
        <v>2359</v>
      </c>
      <c r="G317" s="437" t="s">
        <v>296</v>
      </c>
      <c r="H317" s="475"/>
      <c r="I317" s="439">
        <v>150</v>
      </c>
      <c r="J317" s="440" t="s">
        <v>2381</v>
      </c>
      <c r="K317" s="437" t="s">
        <v>355</v>
      </c>
    </row>
    <row r="318" spans="1:11" ht="23.25">
      <c r="A318" s="473" t="s">
        <v>1692</v>
      </c>
      <c r="B318" s="437" t="s">
        <v>295</v>
      </c>
      <c r="C318" s="437" t="s">
        <v>266</v>
      </c>
      <c r="D318" s="476" t="s">
        <v>779</v>
      </c>
      <c r="E318" s="441" t="s">
        <v>2322</v>
      </c>
      <c r="F318" s="474" t="s">
        <v>2359</v>
      </c>
      <c r="G318" s="437" t="s">
        <v>296</v>
      </c>
      <c r="H318" s="475"/>
      <c r="I318" s="439">
        <v>150</v>
      </c>
      <c r="J318" s="440" t="s">
        <v>2381</v>
      </c>
      <c r="K318" s="437" t="s">
        <v>355</v>
      </c>
    </row>
    <row r="319" spans="1:11" ht="23.25">
      <c r="A319" s="473" t="s">
        <v>1693</v>
      </c>
      <c r="B319" s="437" t="s">
        <v>295</v>
      </c>
      <c r="C319" s="437" t="s">
        <v>266</v>
      </c>
      <c r="D319" s="476" t="s">
        <v>780</v>
      </c>
      <c r="E319" s="441" t="s">
        <v>2322</v>
      </c>
      <c r="F319" s="474" t="s">
        <v>2359</v>
      </c>
      <c r="G319" s="437" t="s">
        <v>296</v>
      </c>
      <c r="H319" s="475"/>
      <c r="I319" s="439">
        <v>150</v>
      </c>
      <c r="J319" s="440" t="s">
        <v>2381</v>
      </c>
      <c r="K319" s="437" t="s">
        <v>355</v>
      </c>
    </row>
    <row r="320" spans="1:11" ht="23.25">
      <c r="A320" s="473" t="s">
        <v>1694</v>
      </c>
      <c r="B320" s="437" t="s">
        <v>295</v>
      </c>
      <c r="C320" s="437" t="s">
        <v>266</v>
      </c>
      <c r="D320" s="476" t="s">
        <v>781</v>
      </c>
      <c r="E320" s="441" t="s">
        <v>2322</v>
      </c>
      <c r="F320" s="474" t="s">
        <v>2359</v>
      </c>
      <c r="G320" s="437" t="s">
        <v>296</v>
      </c>
      <c r="H320" s="475"/>
      <c r="I320" s="439">
        <v>150</v>
      </c>
      <c r="J320" s="440" t="s">
        <v>2381</v>
      </c>
      <c r="K320" s="437" t="s">
        <v>355</v>
      </c>
    </row>
    <row r="321" spans="1:11" ht="23.25">
      <c r="A321" s="473" t="s">
        <v>1695</v>
      </c>
      <c r="B321" s="437" t="s">
        <v>295</v>
      </c>
      <c r="C321" s="437" t="s">
        <v>266</v>
      </c>
      <c r="D321" s="476" t="s">
        <v>782</v>
      </c>
      <c r="E321" s="441" t="s">
        <v>2322</v>
      </c>
      <c r="F321" s="474" t="s">
        <v>2359</v>
      </c>
      <c r="G321" s="437" t="s">
        <v>296</v>
      </c>
      <c r="H321" s="475"/>
      <c r="I321" s="439">
        <v>150</v>
      </c>
      <c r="J321" s="440" t="s">
        <v>2381</v>
      </c>
      <c r="K321" s="437" t="s">
        <v>355</v>
      </c>
    </row>
    <row r="322" spans="1:11" ht="23.25">
      <c r="A322" s="473" t="s">
        <v>1696</v>
      </c>
      <c r="B322" s="437" t="s">
        <v>295</v>
      </c>
      <c r="C322" s="437" t="s">
        <v>266</v>
      </c>
      <c r="D322" s="476" t="s">
        <v>783</v>
      </c>
      <c r="E322" s="441" t="s">
        <v>2322</v>
      </c>
      <c r="F322" s="474" t="s">
        <v>2359</v>
      </c>
      <c r="G322" s="437" t="s">
        <v>296</v>
      </c>
      <c r="H322" s="475"/>
      <c r="I322" s="439">
        <v>150</v>
      </c>
      <c r="J322" s="440" t="s">
        <v>2381</v>
      </c>
      <c r="K322" s="437" t="s">
        <v>355</v>
      </c>
    </row>
    <row r="323" spans="1:11" ht="23.25">
      <c r="A323" s="473" t="s">
        <v>1697</v>
      </c>
      <c r="B323" s="437" t="s">
        <v>295</v>
      </c>
      <c r="C323" s="437" t="s">
        <v>266</v>
      </c>
      <c r="D323" s="476" t="s">
        <v>784</v>
      </c>
      <c r="E323" s="441" t="s">
        <v>2322</v>
      </c>
      <c r="F323" s="474" t="s">
        <v>2359</v>
      </c>
      <c r="G323" s="437" t="s">
        <v>296</v>
      </c>
      <c r="H323" s="475"/>
      <c r="I323" s="439">
        <v>150</v>
      </c>
      <c r="J323" s="440" t="s">
        <v>2381</v>
      </c>
      <c r="K323" s="437" t="s">
        <v>355</v>
      </c>
    </row>
    <row r="324" spans="1:11" ht="23.25">
      <c r="A324" s="473" t="s">
        <v>1698</v>
      </c>
      <c r="B324" s="437" t="s">
        <v>295</v>
      </c>
      <c r="C324" s="437" t="s">
        <v>266</v>
      </c>
      <c r="D324" s="476" t="s">
        <v>785</v>
      </c>
      <c r="E324" s="441" t="s">
        <v>2322</v>
      </c>
      <c r="F324" s="474" t="s">
        <v>2359</v>
      </c>
      <c r="G324" s="437" t="s">
        <v>296</v>
      </c>
      <c r="H324" s="475"/>
      <c r="I324" s="439">
        <v>150</v>
      </c>
      <c r="J324" s="440" t="s">
        <v>2381</v>
      </c>
      <c r="K324" s="437" t="s">
        <v>355</v>
      </c>
    </row>
    <row r="325" spans="1:11" ht="23.25">
      <c r="A325" s="473" t="s">
        <v>1699</v>
      </c>
      <c r="B325" s="437" t="s">
        <v>295</v>
      </c>
      <c r="C325" s="437" t="s">
        <v>266</v>
      </c>
      <c r="D325" s="476" t="s">
        <v>786</v>
      </c>
      <c r="E325" s="441" t="s">
        <v>2322</v>
      </c>
      <c r="F325" s="474" t="s">
        <v>2359</v>
      </c>
      <c r="G325" s="437" t="s">
        <v>296</v>
      </c>
      <c r="H325" s="475"/>
      <c r="I325" s="439">
        <v>150</v>
      </c>
      <c r="J325" s="440" t="s">
        <v>2381</v>
      </c>
      <c r="K325" s="437" t="s">
        <v>355</v>
      </c>
    </row>
    <row r="326" spans="1:11" ht="23.25">
      <c r="A326" s="473" t="s">
        <v>1700</v>
      </c>
      <c r="B326" s="437" t="s">
        <v>295</v>
      </c>
      <c r="C326" s="437" t="s">
        <v>266</v>
      </c>
      <c r="D326" s="476" t="s">
        <v>787</v>
      </c>
      <c r="E326" s="441" t="s">
        <v>2322</v>
      </c>
      <c r="F326" s="474" t="s">
        <v>2359</v>
      </c>
      <c r="G326" s="437" t="s">
        <v>296</v>
      </c>
      <c r="H326" s="475"/>
      <c r="I326" s="439">
        <v>150</v>
      </c>
      <c r="J326" s="440" t="s">
        <v>2381</v>
      </c>
      <c r="K326" s="437" t="s">
        <v>355</v>
      </c>
    </row>
    <row r="327" spans="1:11" ht="23.25">
      <c r="A327" s="473" t="s">
        <v>1701</v>
      </c>
      <c r="B327" s="437" t="s">
        <v>295</v>
      </c>
      <c r="C327" s="437" t="s">
        <v>266</v>
      </c>
      <c r="D327" s="476" t="s">
        <v>788</v>
      </c>
      <c r="E327" s="441" t="s">
        <v>2322</v>
      </c>
      <c r="F327" s="474" t="s">
        <v>2359</v>
      </c>
      <c r="G327" s="437" t="s">
        <v>296</v>
      </c>
      <c r="H327" s="475"/>
      <c r="I327" s="439">
        <v>150</v>
      </c>
      <c r="J327" s="440" t="s">
        <v>2381</v>
      </c>
      <c r="K327" s="437" t="s">
        <v>355</v>
      </c>
    </row>
    <row r="328" spans="1:11" ht="23.25">
      <c r="A328" s="473" t="s">
        <v>1702</v>
      </c>
      <c r="B328" s="437" t="s">
        <v>295</v>
      </c>
      <c r="C328" s="437" t="s">
        <v>266</v>
      </c>
      <c r="D328" s="476" t="s">
        <v>789</v>
      </c>
      <c r="E328" s="441" t="s">
        <v>2322</v>
      </c>
      <c r="F328" s="474" t="s">
        <v>2359</v>
      </c>
      <c r="G328" s="437" t="s">
        <v>296</v>
      </c>
      <c r="H328" s="475"/>
      <c r="I328" s="439">
        <v>150</v>
      </c>
      <c r="J328" s="440" t="s">
        <v>2381</v>
      </c>
      <c r="K328" s="437" t="s">
        <v>355</v>
      </c>
    </row>
    <row r="329" spans="1:11" ht="23.25">
      <c r="A329" s="473" t="s">
        <v>1703</v>
      </c>
      <c r="B329" s="437" t="s">
        <v>295</v>
      </c>
      <c r="C329" s="437" t="s">
        <v>266</v>
      </c>
      <c r="D329" s="476" t="s">
        <v>790</v>
      </c>
      <c r="E329" s="441" t="s">
        <v>2322</v>
      </c>
      <c r="F329" s="474" t="s">
        <v>2359</v>
      </c>
      <c r="G329" s="437" t="s">
        <v>296</v>
      </c>
      <c r="H329" s="475"/>
      <c r="I329" s="439">
        <v>150</v>
      </c>
      <c r="J329" s="440" t="s">
        <v>2381</v>
      </c>
      <c r="K329" s="437" t="s">
        <v>355</v>
      </c>
    </row>
    <row r="330" spans="1:11" ht="23.25">
      <c r="A330" s="473" t="s">
        <v>1704</v>
      </c>
      <c r="B330" s="437" t="s">
        <v>295</v>
      </c>
      <c r="C330" s="437" t="s">
        <v>266</v>
      </c>
      <c r="D330" s="476" t="s">
        <v>791</v>
      </c>
      <c r="E330" s="441" t="s">
        <v>2322</v>
      </c>
      <c r="F330" s="474" t="s">
        <v>2359</v>
      </c>
      <c r="G330" s="437" t="s">
        <v>296</v>
      </c>
      <c r="H330" s="475"/>
      <c r="I330" s="439">
        <v>150</v>
      </c>
      <c r="J330" s="440" t="s">
        <v>2381</v>
      </c>
      <c r="K330" s="437" t="s">
        <v>355</v>
      </c>
    </row>
    <row r="331" spans="1:11" ht="23.25">
      <c r="A331" s="473" t="s">
        <v>1705</v>
      </c>
      <c r="B331" s="437" t="s">
        <v>295</v>
      </c>
      <c r="C331" s="437" t="s">
        <v>266</v>
      </c>
      <c r="D331" s="476" t="s">
        <v>792</v>
      </c>
      <c r="E331" s="441" t="s">
        <v>2322</v>
      </c>
      <c r="F331" s="474" t="s">
        <v>2359</v>
      </c>
      <c r="G331" s="437" t="s">
        <v>296</v>
      </c>
      <c r="H331" s="475"/>
      <c r="I331" s="439">
        <v>150</v>
      </c>
      <c r="J331" s="440" t="s">
        <v>2381</v>
      </c>
      <c r="K331" s="437" t="s">
        <v>355</v>
      </c>
    </row>
    <row r="332" spans="1:11" ht="23.25">
      <c r="A332" s="473" t="s">
        <v>1706</v>
      </c>
      <c r="B332" s="437" t="s">
        <v>295</v>
      </c>
      <c r="C332" s="437" t="s">
        <v>266</v>
      </c>
      <c r="D332" s="476" t="s">
        <v>793</v>
      </c>
      <c r="E332" s="441" t="s">
        <v>2322</v>
      </c>
      <c r="F332" s="474" t="s">
        <v>2359</v>
      </c>
      <c r="G332" s="437" t="s">
        <v>296</v>
      </c>
      <c r="H332" s="475"/>
      <c r="I332" s="439">
        <v>150</v>
      </c>
      <c r="J332" s="440" t="s">
        <v>2381</v>
      </c>
      <c r="K332" s="437" t="s">
        <v>355</v>
      </c>
    </row>
    <row r="333" spans="1:11" ht="23.25">
      <c r="A333" s="473" t="s">
        <v>1707</v>
      </c>
      <c r="B333" s="437" t="s">
        <v>295</v>
      </c>
      <c r="C333" s="437" t="s">
        <v>266</v>
      </c>
      <c r="D333" s="476" t="s">
        <v>794</v>
      </c>
      <c r="E333" s="441" t="s">
        <v>2322</v>
      </c>
      <c r="F333" s="474" t="s">
        <v>2359</v>
      </c>
      <c r="G333" s="437" t="s">
        <v>296</v>
      </c>
      <c r="H333" s="475"/>
      <c r="I333" s="439">
        <v>150</v>
      </c>
      <c r="J333" s="440" t="s">
        <v>2381</v>
      </c>
      <c r="K333" s="437" t="s">
        <v>355</v>
      </c>
    </row>
    <row r="334" spans="1:11" ht="23.25">
      <c r="A334" s="473" t="s">
        <v>1708</v>
      </c>
      <c r="B334" s="437" t="s">
        <v>295</v>
      </c>
      <c r="C334" s="437" t="s">
        <v>266</v>
      </c>
      <c r="D334" s="476" t="s">
        <v>795</v>
      </c>
      <c r="E334" s="441" t="s">
        <v>2322</v>
      </c>
      <c r="F334" s="474" t="s">
        <v>2359</v>
      </c>
      <c r="G334" s="437" t="s">
        <v>296</v>
      </c>
      <c r="H334" s="475"/>
      <c r="I334" s="439">
        <v>150</v>
      </c>
      <c r="J334" s="440" t="s">
        <v>2381</v>
      </c>
      <c r="K334" s="437" t="s">
        <v>355</v>
      </c>
    </row>
    <row r="335" spans="1:11" ht="23.25">
      <c r="A335" s="473" t="s">
        <v>1709</v>
      </c>
      <c r="B335" s="437" t="s">
        <v>295</v>
      </c>
      <c r="C335" s="437" t="s">
        <v>266</v>
      </c>
      <c r="D335" s="476" t="s">
        <v>796</v>
      </c>
      <c r="E335" s="441" t="s">
        <v>2322</v>
      </c>
      <c r="F335" s="474" t="s">
        <v>2359</v>
      </c>
      <c r="G335" s="437" t="s">
        <v>296</v>
      </c>
      <c r="H335" s="475"/>
      <c r="I335" s="439">
        <v>150</v>
      </c>
      <c r="J335" s="440" t="s">
        <v>2381</v>
      </c>
      <c r="K335" s="437" t="s">
        <v>355</v>
      </c>
    </row>
    <row r="336" spans="1:11" ht="23.25">
      <c r="A336" s="473" t="s">
        <v>1710</v>
      </c>
      <c r="B336" s="437" t="s">
        <v>295</v>
      </c>
      <c r="C336" s="437" t="s">
        <v>266</v>
      </c>
      <c r="D336" s="476" t="s">
        <v>797</v>
      </c>
      <c r="E336" s="441" t="s">
        <v>2322</v>
      </c>
      <c r="F336" s="474" t="s">
        <v>2359</v>
      </c>
      <c r="G336" s="437" t="s">
        <v>296</v>
      </c>
      <c r="H336" s="475"/>
      <c r="I336" s="439">
        <v>150</v>
      </c>
      <c r="J336" s="440" t="s">
        <v>2381</v>
      </c>
      <c r="K336" s="437" t="s">
        <v>355</v>
      </c>
    </row>
    <row r="337" spans="1:11" ht="23.25">
      <c r="A337" s="473" t="s">
        <v>1711</v>
      </c>
      <c r="B337" s="437" t="s">
        <v>295</v>
      </c>
      <c r="C337" s="437" t="s">
        <v>266</v>
      </c>
      <c r="D337" s="476" t="s">
        <v>798</v>
      </c>
      <c r="E337" s="441" t="s">
        <v>2322</v>
      </c>
      <c r="F337" s="474" t="s">
        <v>2359</v>
      </c>
      <c r="G337" s="437" t="s">
        <v>296</v>
      </c>
      <c r="H337" s="475"/>
      <c r="I337" s="439">
        <v>150</v>
      </c>
      <c r="J337" s="440" t="s">
        <v>2381</v>
      </c>
      <c r="K337" s="437" t="s">
        <v>355</v>
      </c>
    </row>
    <row r="338" spans="1:11" ht="23.25">
      <c r="A338" s="473" t="s">
        <v>1712</v>
      </c>
      <c r="B338" s="437" t="s">
        <v>295</v>
      </c>
      <c r="C338" s="437" t="s">
        <v>266</v>
      </c>
      <c r="D338" s="476" t="s">
        <v>799</v>
      </c>
      <c r="E338" s="441" t="s">
        <v>2322</v>
      </c>
      <c r="F338" s="474" t="s">
        <v>2359</v>
      </c>
      <c r="G338" s="437" t="s">
        <v>296</v>
      </c>
      <c r="H338" s="475"/>
      <c r="I338" s="439">
        <v>150</v>
      </c>
      <c r="J338" s="440" t="s">
        <v>2381</v>
      </c>
      <c r="K338" s="437" t="s">
        <v>355</v>
      </c>
    </row>
    <row r="339" spans="1:11" ht="23.25">
      <c r="A339" s="473" t="s">
        <v>1713</v>
      </c>
      <c r="B339" s="437" t="s">
        <v>295</v>
      </c>
      <c r="C339" s="437" t="s">
        <v>266</v>
      </c>
      <c r="D339" s="476" t="s">
        <v>800</v>
      </c>
      <c r="E339" s="441" t="s">
        <v>2322</v>
      </c>
      <c r="F339" s="474" t="s">
        <v>2359</v>
      </c>
      <c r="G339" s="437" t="s">
        <v>296</v>
      </c>
      <c r="H339" s="475"/>
      <c r="I339" s="439">
        <v>150</v>
      </c>
      <c r="J339" s="440" t="s">
        <v>2381</v>
      </c>
      <c r="K339" s="437" t="s">
        <v>355</v>
      </c>
    </row>
    <row r="340" spans="1:11" ht="23.25">
      <c r="A340" s="473" t="s">
        <v>1714</v>
      </c>
      <c r="B340" s="437" t="s">
        <v>295</v>
      </c>
      <c r="C340" s="437" t="s">
        <v>266</v>
      </c>
      <c r="D340" s="476" t="s">
        <v>801</v>
      </c>
      <c r="E340" s="441" t="s">
        <v>2322</v>
      </c>
      <c r="F340" s="474" t="s">
        <v>2359</v>
      </c>
      <c r="G340" s="437" t="s">
        <v>296</v>
      </c>
      <c r="H340" s="475"/>
      <c r="I340" s="439">
        <v>150</v>
      </c>
      <c r="J340" s="440" t="s">
        <v>2381</v>
      </c>
      <c r="K340" s="437" t="s">
        <v>355</v>
      </c>
    </row>
    <row r="341" spans="1:11" ht="23.25">
      <c r="A341" s="473" t="s">
        <v>1715</v>
      </c>
      <c r="B341" s="437" t="s">
        <v>295</v>
      </c>
      <c r="C341" s="437" t="s">
        <v>266</v>
      </c>
      <c r="D341" s="476" t="s">
        <v>802</v>
      </c>
      <c r="E341" s="441" t="s">
        <v>2322</v>
      </c>
      <c r="F341" s="474" t="s">
        <v>2359</v>
      </c>
      <c r="G341" s="437" t="s">
        <v>296</v>
      </c>
      <c r="H341" s="475"/>
      <c r="I341" s="439">
        <v>150</v>
      </c>
      <c r="J341" s="440" t="s">
        <v>2381</v>
      </c>
      <c r="K341" s="437" t="s">
        <v>355</v>
      </c>
    </row>
    <row r="342" spans="1:11" ht="23.25">
      <c r="A342" s="473" t="s">
        <v>1716</v>
      </c>
      <c r="B342" s="437" t="s">
        <v>295</v>
      </c>
      <c r="C342" s="437" t="s">
        <v>266</v>
      </c>
      <c r="D342" s="476" t="s">
        <v>803</v>
      </c>
      <c r="E342" s="441" t="s">
        <v>2322</v>
      </c>
      <c r="F342" s="474" t="s">
        <v>2359</v>
      </c>
      <c r="G342" s="437" t="s">
        <v>296</v>
      </c>
      <c r="H342" s="475"/>
      <c r="I342" s="439">
        <v>150</v>
      </c>
      <c r="J342" s="440" t="s">
        <v>2381</v>
      </c>
      <c r="K342" s="437" t="s">
        <v>355</v>
      </c>
    </row>
    <row r="343" spans="1:11" ht="23.25">
      <c r="A343" s="473" t="s">
        <v>1717</v>
      </c>
      <c r="B343" s="437" t="s">
        <v>295</v>
      </c>
      <c r="C343" s="437" t="s">
        <v>266</v>
      </c>
      <c r="D343" s="476" t="s">
        <v>804</v>
      </c>
      <c r="E343" s="441" t="s">
        <v>2322</v>
      </c>
      <c r="F343" s="474" t="s">
        <v>2359</v>
      </c>
      <c r="G343" s="437" t="s">
        <v>296</v>
      </c>
      <c r="H343" s="475"/>
      <c r="I343" s="439">
        <v>150</v>
      </c>
      <c r="J343" s="440" t="s">
        <v>2381</v>
      </c>
      <c r="K343" s="437" t="s">
        <v>355</v>
      </c>
    </row>
    <row r="344" spans="1:11" ht="23.25">
      <c r="A344" s="473" t="s">
        <v>1718</v>
      </c>
      <c r="B344" s="437" t="s">
        <v>295</v>
      </c>
      <c r="C344" s="437" t="s">
        <v>266</v>
      </c>
      <c r="D344" s="476" t="s">
        <v>805</v>
      </c>
      <c r="E344" s="441" t="s">
        <v>2322</v>
      </c>
      <c r="F344" s="474" t="s">
        <v>2359</v>
      </c>
      <c r="G344" s="437" t="s">
        <v>296</v>
      </c>
      <c r="H344" s="475"/>
      <c r="I344" s="439">
        <v>150</v>
      </c>
      <c r="J344" s="440" t="s">
        <v>2381</v>
      </c>
      <c r="K344" s="437" t="s">
        <v>355</v>
      </c>
    </row>
    <row r="345" spans="1:11" ht="23.25">
      <c r="A345" s="473" t="s">
        <v>1719</v>
      </c>
      <c r="B345" s="437" t="s">
        <v>295</v>
      </c>
      <c r="C345" s="437" t="s">
        <v>266</v>
      </c>
      <c r="D345" s="476" t="s">
        <v>806</v>
      </c>
      <c r="E345" s="441" t="s">
        <v>2322</v>
      </c>
      <c r="F345" s="474" t="s">
        <v>2359</v>
      </c>
      <c r="G345" s="437" t="s">
        <v>296</v>
      </c>
      <c r="H345" s="475"/>
      <c r="I345" s="439">
        <v>150</v>
      </c>
      <c r="J345" s="440" t="s">
        <v>2381</v>
      </c>
      <c r="K345" s="437" t="s">
        <v>355</v>
      </c>
    </row>
    <row r="346" spans="1:11" ht="23.25">
      <c r="A346" s="473" t="s">
        <v>1720</v>
      </c>
      <c r="B346" s="437" t="s">
        <v>295</v>
      </c>
      <c r="C346" s="437" t="s">
        <v>266</v>
      </c>
      <c r="D346" s="476" t="s">
        <v>807</v>
      </c>
      <c r="E346" s="441" t="s">
        <v>2322</v>
      </c>
      <c r="F346" s="474" t="s">
        <v>2359</v>
      </c>
      <c r="G346" s="437" t="s">
        <v>296</v>
      </c>
      <c r="H346" s="475"/>
      <c r="I346" s="439">
        <v>150</v>
      </c>
      <c r="J346" s="440" t="s">
        <v>2381</v>
      </c>
      <c r="K346" s="437" t="s">
        <v>355</v>
      </c>
    </row>
    <row r="347" spans="1:11" ht="23.25">
      <c r="A347" s="473" t="s">
        <v>1721</v>
      </c>
      <c r="B347" s="437" t="s">
        <v>295</v>
      </c>
      <c r="C347" s="437" t="s">
        <v>266</v>
      </c>
      <c r="D347" s="476" t="s">
        <v>808</v>
      </c>
      <c r="E347" s="441" t="s">
        <v>2322</v>
      </c>
      <c r="F347" s="474" t="s">
        <v>2359</v>
      </c>
      <c r="G347" s="437" t="s">
        <v>296</v>
      </c>
      <c r="H347" s="475"/>
      <c r="I347" s="439">
        <v>150</v>
      </c>
      <c r="J347" s="440" t="s">
        <v>2381</v>
      </c>
      <c r="K347" s="437" t="s">
        <v>355</v>
      </c>
    </row>
    <row r="348" spans="1:11" ht="23.25">
      <c r="A348" s="473" t="s">
        <v>1722</v>
      </c>
      <c r="B348" s="437" t="s">
        <v>295</v>
      </c>
      <c r="C348" s="437" t="s">
        <v>266</v>
      </c>
      <c r="D348" s="476" t="s">
        <v>809</v>
      </c>
      <c r="E348" s="441" t="s">
        <v>2322</v>
      </c>
      <c r="F348" s="474" t="s">
        <v>2359</v>
      </c>
      <c r="G348" s="437" t="s">
        <v>296</v>
      </c>
      <c r="H348" s="475"/>
      <c r="I348" s="439">
        <v>150</v>
      </c>
      <c r="J348" s="440" t="s">
        <v>2381</v>
      </c>
      <c r="K348" s="437" t="s">
        <v>355</v>
      </c>
    </row>
    <row r="349" spans="1:11" ht="23.25">
      <c r="A349" s="473" t="s">
        <v>1723</v>
      </c>
      <c r="B349" s="437" t="s">
        <v>295</v>
      </c>
      <c r="C349" s="437" t="s">
        <v>266</v>
      </c>
      <c r="D349" s="476" t="s">
        <v>810</v>
      </c>
      <c r="E349" s="441" t="s">
        <v>2322</v>
      </c>
      <c r="F349" s="474" t="s">
        <v>2359</v>
      </c>
      <c r="G349" s="437" t="s">
        <v>296</v>
      </c>
      <c r="H349" s="475"/>
      <c r="I349" s="439">
        <v>150</v>
      </c>
      <c r="J349" s="440" t="s">
        <v>2381</v>
      </c>
      <c r="K349" s="437" t="s">
        <v>355</v>
      </c>
    </row>
    <row r="350" spans="1:11" ht="23.25">
      <c r="A350" s="473" t="s">
        <v>1724</v>
      </c>
      <c r="B350" s="437" t="s">
        <v>295</v>
      </c>
      <c r="C350" s="437" t="s">
        <v>266</v>
      </c>
      <c r="D350" s="476" t="s">
        <v>811</v>
      </c>
      <c r="E350" s="441" t="s">
        <v>2322</v>
      </c>
      <c r="F350" s="474" t="s">
        <v>2359</v>
      </c>
      <c r="G350" s="437" t="s">
        <v>296</v>
      </c>
      <c r="H350" s="475"/>
      <c r="I350" s="439">
        <v>150</v>
      </c>
      <c r="J350" s="440" t="s">
        <v>2381</v>
      </c>
      <c r="K350" s="437" t="s">
        <v>355</v>
      </c>
    </row>
    <row r="351" spans="1:11" ht="23.25">
      <c r="A351" s="473" t="s">
        <v>1725</v>
      </c>
      <c r="B351" s="437" t="s">
        <v>295</v>
      </c>
      <c r="C351" s="437" t="s">
        <v>266</v>
      </c>
      <c r="D351" s="476" t="s">
        <v>812</v>
      </c>
      <c r="E351" s="441" t="s">
        <v>2322</v>
      </c>
      <c r="F351" s="474" t="s">
        <v>2359</v>
      </c>
      <c r="G351" s="437" t="s">
        <v>296</v>
      </c>
      <c r="H351" s="475"/>
      <c r="I351" s="439">
        <v>150</v>
      </c>
      <c r="J351" s="440" t="s">
        <v>2381</v>
      </c>
      <c r="K351" s="437" t="s">
        <v>355</v>
      </c>
    </row>
    <row r="352" spans="1:11" ht="23.25">
      <c r="A352" s="473" t="s">
        <v>1726</v>
      </c>
      <c r="B352" s="437" t="s">
        <v>295</v>
      </c>
      <c r="C352" s="437" t="s">
        <v>266</v>
      </c>
      <c r="D352" s="476" t="s">
        <v>813</v>
      </c>
      <c r="E352" s="441" t="s">
        <v>2322</v>
      </c>
      <c r="F352" s="474" t="s">
        <v>2359</v>
      </c>
      <c r="G352" s="437" t="s">
        <v>296</v>
      </c>
      <c r="H352" s="475"/>
      <c r="I352" s="439">
        <v>150</v>
      </c>
      <c r="J352" s="440" t="s">
        <v>2381</v>
      </c>
      <c r="K352" s="437" t="s">
        <v>355</v>
      </c>
    </row>
    <row r="353" spans="1:11" ht="23.25">
      <c r="A353" s="473" t="s">
        <v>1727</v>
      </c>
      <c r="B353" s="437" t="s">
        <v>295</v>
      </c>
      <c r="C353" s="437" t="s">
        <v>266</v>
      </c>
      <c r="D353" s="476" t="s">
        <v>814</v>
      </c>
      <c r="E353" s="441" t="s">
        <v>2322</v>
      </c>
      <c r="F353" s="474" t="s">
        <v>2359</v>
      </c>
      <c r="G353" s="437" t="s">
        <v>296</v>
      </c>
      <c r="H353" s="475"/>
      <c r="I353" s="439">
        <v>150</v>
      </c>
      <c r="J353" s="440" t="s">
        <v>2381</v>
      </c>
      <c r="K353" s="437" t="s">
        <v>355</v>
      </c>
    </row>
    <row r="354" spans="1:11" ht="23.25">
      <c r="A354" s="473" t="s">
        <v>1728</v>
      </c>
      <c r="B354" s="437" t="s">
        <v>295</v>
      </c>
      <c r="C354" s="437" t="s">
        <v>266</v>
      </c>
      <c r="D354" s="476" t="s">
        <v>815</v>
      </c>
      <c r="E354" s="441" t="s">
        <v>2322</v>
      </c>
      <c r="F354" s="474" t="s">
        <v>2359</v>
      </c>
      <c r="G354" s="437" t="s">
        <v>296</v>
      </c>
      <c r="H354" s="475"/>
      <c r="I354" s="439">
        <v>150</v>
      </c>
      <c r="J354" s="440" t="s">
        <v>2381</v>
      </c>
      <c r="K354" s="437" t="s">
        <v>355</v>
      </c>
    </row>
    <row r="355" spans="1:11" ht="23.25">
      <c r="A355" s="473" t="s">
        <v>1729</v>
      </c>
      <c r="B355" s="437" t="s">
        <v>295</v>
      </c>
      <c r="C355" s="437" t="s">
        <v>266</v>
      </c>
      <c r="D355" s="476" t="s">
        <v>816</v>
      </c>
      <c r="E355" s="441" t="s">
        <v>2322</v>
      </c>
      <c r="F355" s="474" t="s">
        <v>2359</v>
      </c>
      <c r="G355" s="437" t="s">
        <v>296</v>
      </c>
      <c r="H355" s="475"/>
      <c r="I355" s="439">
        <v>150</v>
      </c>
      <c r="J355" s="440" t="s">
        <v>2381</v>
      </c>
      <c r="K355" s="437" t="s">
        <v>355</v>
      </c>
    </row>
    <row r="356" spans="1:11" ht="23.25">
      <c r="A356" s="473" t="s">
        <v>1730</v>
      </c>
      <c r="B356" s="437" t="s">
        <v>295</v>
      </c>
      <c r="C356" s="437" t="s">
        <v>266</v>
      </c>
      <c r="D356" s="476" t="s">
        <v>817</v>
      </c>
      <c r="E356" s="441" t="s">
        <v>2322</v>
      </c>
      <c r="F356" s="474" t="s">
        <v>2359</v>
      </c>
      <c r="G356" s="437" t="s">
        <v>296</v>
      </c>
      <c r="H356" s="475"/>
      <c r="I356" s="439">
        <v>150</v>
      </c>
      <c r="J356" s="440" t="s">
        <v>2381</v>
      </c>
      <c r="K356" s="437" t="s">
        <v>355</v>
      </c>
    </row>
    <row r="357" spans="1:11" ht="23.25">
      <c r="A357" s="473" t="s">
        <v>1731</v>
      </c>
      <c r="B357" s="437" t="s">
        <v>295</v>
      </c>
      <c r="C357" s="437" t="s">
        <v>266</v>
      </c>
      <c r="D357" s="476" t="s">
        <v>818</v>
      </c>
      <c r="E357" s="441" t="s">
        <v>2322</v>
      </c>
      <c r="F357" s="474" t="s">
        <v>2359</v>
      </c>
      <c r="G357" s="437" t="s">
        <v>296</v>
      </c>
      <c r="H357" s="475"/>
      <c r="I357" s="439">
        <v>150</v>
      </c>
      <c r="J357" s="440" t="s">
        <v>2381</v>
      </c>
      <c r="K357" s="437" t="s">
        <v>355</v>
      </c>
    </row>
    <row r="358" spans="1:11" ht="23.25">
      <c r="A358" s="473" t="s">
        <v>1732</v>
      </c>
      <c r="B358" s="437" t="s">
        <v>295</v>
      </c>
      <c r="C358" s="437" t="s">
        <v>266</v>
      </c>
      <c r="D358" s="476" t="s">
        <v>819</v>
      </c>
      <c r="E358" s="441" t="s">
        <v>2322</v>
      </c>
      <c r="F358" s="474" t="s">
        <v>2359</v>
      </c>
      <c r="G358" s="437" t="s">
        <v>296</v>
      </c>
      <c r="H358" s="475"/>
      <c r="I358" s="439">
        <v>150</v>
      </c>
      <c r="J358" s="440" t="s">
        <v>2381</v>
      </c>
      <c r="K358" s="437" t="s">
        <v>355</v>
      </c>
    </row>
    <row r="359" spans="1:11" ht="23.25">
      <c r="A359" s="473" t="s">
        <v>1733</v>
      </c>
      <c r="B359" s="437" t="s">
        <v>295</v>
      </c>
      <c r="C359" s="437" t="s">
        <v>266</v>
      </c>
      <c r="D359" s="476" t="s">
        <v>820</v>
      </c>
      <c r="E359" s="441" t="s">
        <v>2322</v>
      </c>
      <c r="F359" s="474" t="s">
        <v>2359</v>
      </c>
      <c r="G359" s="437" t="s">
        <v>296</v>
      </c>
      <c r="H359" s="475"/>
      <c r="I359" s="439">
        <v>150</v>
      </c>
      <c r="J359" s="440" t="s">
        <v>2381</v>
      </c>
      <c r="K359" s="437" t="s">
        <v>355</v>
      </c>
    </row>
    <row r="360" spans="1:11" ht="23.25">
      <c r="A360" s="473" t="s">
        <v>1734</v>
      </c>
      <c r="B360" s="437" t="s">
        <v>295</v>
      </c>
      <c r="C360" s="437" t="s">
        <v>266</v>
      </c>
      <c r="D360" s="476" t="s">
        <v>821</v>
      </c>
      <c r="E360" s="441" t="s">
        <v>2322</v>
      </c>
      <c r="F360" s="474" t="s">
        <v>2359</v>
      </c>
      <c r="G360" s="437" t="s">
        <v>296</v>
      </c>
      <c r="H360" s="475"/>
      <c r="I360" s="439">
        <v>150</v>
      </c>
      <c r="J360" s="440" t="s">
        <v>2381</v>
      </c>
      <c r="K360" s="437" t="s">
        <v>355</v>
      </c>
    </row>
    <row r="361" spans="1:11" ht="23.25">
      <c r="A361" s="473" t="s">
        <v>1735</v>
      </c>
      <c r="B361" s="437" t="s">
        <v>295</v>
      </c>
      <c r="C361" s="437" t="s">
        <v>266</v>
      </c>
      <c r="D361" s="476" t="s">
        <v>822</v>
      </c>
      <c r="E361" s="441" t="s">
        <v>2322</v>
      </c>
      <c r="F361" s="474" t="s">
        <v>2359</v>
      </c>
      <c r="G361" s="437" t="s">
        <v>296</v>
      </c>
      <c r="H361" s="475"/>
      <c r="I361" s="439">
        <v>150</v>
      </c>
      <c r="J361" s="440" t="s">
        <v>2381</v>
      </c>
      <c r="K361" s="437" t="s">
        <v>355</v>
      </c>
    </row>
    <row r="362" spans="1:11" ht="23.25">
      <c r="A362" s="473" t="s">
        <v>1736</v>
      </c>
      <c r="B362" s="437" t="s">
        <v>295</v>
      </c>
      <c r="C362" s="437" t="s">
        <v>266</v>
      </c>
      <c r="D362" s="476" t="s">
        <v>823</v>
      </c>
      <c r="E362" s="441" t="s">
        <v>2322</v>
      </c>
      <c r="F362" s="474" t="s">
        <v>2359</v>
      </c>
      <c r="G362" s="437" t="s">
        <v>296</v>
      </c>
      <c r="H362" s="475"/>
      <c r="I362" s="439">
        <v>150</v>
      </c>
      <c r="J362" s="440" t="s">
        <v>2381</v>
      </c>
      <c r="K362" s="437" t="s">
        <v>355</v>
      </c>
    </row>
    <row r="363" spans="1:11" ht="23.25">
      <c r="A363" s="473" t="s">
        <v>1737</v>
      </c>
      <c r="B363" s="437" t="s">
        <v>295</v>
      </c>
      <c r="C363" s="437" t="s">
        <v>266</v>
      </c>
      <c r="D363" s="476" t="s">
        <v>824</v>
      </c>
      <c r="E363" s="441" t="s">
        <v>2322</v>
      </c>
      <c r="F363" s="474" t="s">
        <v>2359</v>
      </c>
      <c r="G363" s="437" t="s">
        <v>296</v>
      </c>
      <c r="H363" s="475"/>
      <c r="I363" s="439">
        <v>150</v>
      </c>
      <c r="J363" s="440" t="s">
        <v>2381</v>
      </c>
      <c r="K363" s="437" t="s">
        <v>355</v>
      </c>
    </row>
    <row r="364" spans="1:11" ht="23.25">
      <c r="A364" s="473" t="s">
        <v>1738</v>
      </c>
      <c r="B364" s="437" t="s">
        <v>295</v>
      </c>
      <c r="C364" s="437" t="s">
        <v>266</v>
      </c>
      <c r="D364" s="476" t="s">
        <v>825</v>
      </c>
      <c r="E364" s="441" t="s">
        <v>2322</v>
      </c>
      <c r="F364" s="474" t="s">
        <v>2359</v>
      </c>
      <c r="G364" s="437" t="s">
        <v>296</v>
      </c>
      <c r="H364" s="475"/>
      <c r="I364" s="439">
        <v>150</v>
      </c>
      <c r="J364" s="440" t="s">
        <v>2381</v>
      </c>
      <c r="K364" s="437" t="s">
        <v>355</v>
      </c>
    </row>
    <row r="365" spans="1:11" ht="23.25">
      <c r="A365" s="473" t="s">
        <v>1739</v>
      </c>
      <c r="B365" s="437" t="s">
        <v>295</v>
      </c>
      <c r="C365" s="437" t="s">
        <v>266</v>
      </c>
      <c r="D365" s="476" t="s">
        <v>826</v>
      </c>
      <c r="E365" s="441" t="s">
        <v>2322</v>
      </c>
      <c r="F365" s="474" t="s">
        <v>2359</v>
      </c>
      <c r="G365" s="437" t="s">
        <v>296</v>
      </c>
      <c r="H365" s="475"/>
      <c r="I365" s="439">
        <v>150</v>
      </c>
      <c r="J365" s="440" t="s">
        <v>2381</v>
      </c>
      <c r="K365" s="437" t="s">
        <v>355</v>
      </c>
    </row>
    <row r="366" spans="1:11" ht="23.25">
      <c r="A366" s="473" t="s">
        <v>1740</v>
      </c>
      <c r="B366" s="437" t="s">
        <v>295</v>
      </c>
      <c r="C366" s="437" t="s">
        <v>266</v>
      </c>
      <c r="D366" s="476" t="s">
        <v>827</v>
      </c>
      <c r="E366" s="441" t="s">
        <v>2322</v>
      </c>
      <c r="F366" s="474" t="s">
        <v>2359</v>
      </c>
      <c r="G366" s="437" t="s">
        <v>296</v>
      </c>
      <c r="H366" s="475"/>
      <c r="I366" s="439">
        <v>150</v>
      </c>
      <c r="J366" s="440" t="s">
        <v>2381</v>
      </c>
      <c r="K366" s="437" t="s">
        <v>355</v>
      </c>
    </row>
    <row r="367" spans="1:11" ht="23.25">
      <c r="A367" s="473" t="s">
        <v>1741</v>
      </c>
      <c r="B367" s="437" t="s">
        <v>295</v>
      </c>
      <c r="C367" s="437" t="s">
        <v>266</v>
      </c>
      <c r="D367" s="476" t="s">
        <v>828</v>
      </c>
      <c r="E367" s="441" t="s">
        <v>2322</v>
      </c>
      <c r="F367" s="474" t="s">
        <v>2359</v>
      </c>
      <c r="G367" s="437" t="s">
        <v>296</v>
      </c>
      <c r="H367" s="475"/>
      <c r="I367" s="439">
        <v>150</v>
      </c>
      <c r="J367" s="440" t="s">
        <v>2381</v>
      </c>
      <c r="K367" s="437" t="s">
        <v>355</v>
      </c>
    </row>
    <row r="368" spans="1:11" ht="23.25">
      <c r="A368" s="473" t="s">
        <v>1742</v>
      </c>
      <c r="B368" s="437" t="s">
        <v>295</v>
      </c>
      <c r="C368" s="437" t="s">
        <v>266</v>
      </c>
      <c r="D368" s="476" t="s">
        <v>829</v>
      </c>
      <c r="E368" s="441" t="s">
        <v>2322</v>
      </c>
      <c r="F368" s="474" t="s">
        <v>2359</v>
      </c>
      <c r="G368" s="437" t="s">
        <v>296</v>
      </c>
      <c r="H368" s="475"/>
      <c r="I368" s="439">
        <v>150</v>
      </c>
      <c r="J368" s="440" t="s">
        <v>2381</v>
      </c>
      <c r="K368" s="437" t="s">
        <v>355</v>
      </c>
    </row>
    <row r="369" spans="1:11" ht="23.25">
      <c r="A369" s="473" t="s">
        <v>1743</v>
      </c>
      <c r="B369" s="437" t="s">
        <v>295</v>
      </c>
      <c r="C369" s="437" t="s">
        <v>266</v>
      </c>
      <c r="D369" s="476" t="s">
        <v>830</v>
      </c>
      <c r="E369" s="441" t="s">
        <v>2322</v>
      </c>
      <c r="F369" s="474" t="s">
        <v>2359</v>
      </c>
      <c r="G369" s="437" t="s">
        <v>296</v>
      </c>
      <c r="H369" s="475"/>
      <c r="I369" s="439">
        <v>150</v>
      </c>
      <c r="J369" s="440" t="s">
        <v>2381</v>
      </c>
      <c r="K369" s="437" t="s">
        <v>355</v>
      </c>
    </row>
    <row r="370" spans="1:11" ht="23.25">
      <c r="A370" s="473" t="s">
        <v>1744</v>
      </c>
      <c r="B370" s="437" t="s">
        <v>295</v>
      </c>
      <c r="C370" s="437" t="s">
        <v>266</v>
      </c>
      <c r="D370" s="476" t="s">
        <v>831</v>
      </c>
      <c r="E370" s="441" t="s">
        <v>2322</v>
      </c>
      <c r="F370" s="474" t="s">
        <v>2359</v>
      </c>
      <c r="G370" s="437" t="s">
        <v>296</v>
      </c>
      <c r="H370" s="475"/>
      <c r="I370" s="439">
        <v>150</v>
      </c>
      <c r="J370" s="440" t="s">
        <v>2381</v>
      </c>
      <c r="K370" s="437" t="s">
        <v>355</v>
      </c>
    </row>
    <row r="371" spans="1:11" ht="23.25">
      <c r="A371" s="473" t="s">
        <v>1745</v>
      </c>
      <c r="B371" s="437" t="s">
        <v>295</v>
      </c>
      <c r="C371" s="437" t="s">
        <v>266</v>
      </c>
      <c r="D371" s="476" t="s">
        <v>832</v>
      </c>
      <c r="E371" s="441" t="s">
        <v>2322</v>
      </c>
      <c r="F371" s="474" t="s">
        <v>2359</v>
      </c>
      <c r="G371" s="437" t="s">
        <v>296</v>
      </c>
      <c r="H371" s="475"/>
      <c r="I371" s="439">
        <v>150</v>
      </c>
      <c r="J371" s="440" t="s">
        <v>2381</v>
      </c>
      <c r="K371" s="437" t="s">
        <v>355</v>
      </c>
    </row>
    <row r="372" spans="1:11" ht="23.25">
      <c r="A372" s="473" t="s">
        <v>1746</v>
      </c>
      <c r="B372" s="437" t="s">
        <v>295</v>
      </c>
      <c r="C372" s="437" t="s">
        <v>266</v>
      </c>
      <c r="D372" s="476" t="s">
        <v>833</v>
      </c>
      <c r="E372" s="441" t="s">
        <v>2322</v>
      </c>
      <c r="F372" s="474" t="s">
        <v>2359</v>
      </c>
      <c r="G372" s="437" t="s">
        <v>296</v>
      </c>
      <c r="H372" s="475"/>
      <c r="I372" s="439">
        <v>150</v>
      </c>
      <c r="J372" s="440" t="s">
        <v>2381</v>
      </c>
      <c r="K372" s="437" t="s">
        <v>355</v>
      </c>
    </row>
    <row r="373" spans="1:11" ht="23.25">
      <c r="A373" s="473" t="s">
        <v>1747</v>
      </c>
      <c r="B373" s="437" t="s">
        <v>295</v>
      </c>
      <c r="C373" s="437" t="s">
        <v>266</v>
      </c>
      <c r="D373" s="476" t="s">
        <v>834</v>
      </c>
      <c r="E373" s="441" t="s">
        <v>2322</v>
      </c>
      <c r="F373" s="474" t="s">
        <v>2359</v>
      </c>
      <c r="G373" s="437" t="s">
        <v>296</v>
      </c>
      <c r="H373" s="475"/>
      <c r="I373" s="439">
        <v>150</v>
      </c>
      <c r="J373" s="440" t="s">
        <v>2381</v>
      </c>
      <c r="K373" s="437" t="s">
        <v>355</v>
      </c>
    </row>
    <row r="374" spans="1:11" ht="23.25">
      <c r="A374" s="473" t="s">
        <v>1748</v>
      </c>
      <c r="B374" s="437" t="s">
        <v>295</v>
      </c>
      <c r="C374" s="437" t="s">
        <v>266</v>
      </c>
      <c r="D374" s="476" t="s">
        <v>835</v>
      </c>
      <c r="E374" s="441" t="s">
        <v>2322</v>
      </c>
      <c r="F374" s="474" t="s">
        <v>2359</v>
      </c>
      <c r="G374" s="437" t="s">
        <v>296</v>
      </c>
      <c r="H374" s="475"/>
      <c r="I374" s="439">
        <v>150</v>
      </c>
      <c r="J374" s="440" t="s">
        <v>2381</v>
      </c>
      <c r="K374" s="437" t="s">
        <v>355</v>
      </c>
    </row>
    <row r="375" spans="1:11" ht="23.25">
      <c r="A375" s="473" t="s">
        <v>1749</v>
      </c>
      <c r="B375" s="437" t="s">
        <v>295</v>
      </c>
      <c r="C375" s="437" t="s">
        <v>266</v>
      </c>
      <c r="D375" s="476" t="s">
        <v>836</v>
      </c>
      <c r="E375" s="441" t="s">
        <v>2322</v>
      </c>
      <c r="F375" s="474" t="s">
        <v>2359</v>
      </c>
      <c r="G375" s="437" t="s">
        <v>296</v>
      </c>
      <c r="H375" s="475"/>
      <c r="I375" s="439">
        <v>150</v>
      </c>
      <c r="J375" s="440" t="s">
        <v>2381</v>
      </c>
      <c r="K375" s="437" t="s">
        <v>355</v>
      </c>
    </row>
    <row r="376" spans="1:11" ht="23.25">
      <c r="A376" s="473" t="s">
        <v>1750</v>
      </c>
      <c r="B376" s="437" t="s">
        <v>295</v>
      </c>
      <c r="C376" s="437" t="s">
        <v>266</v>
      </c>
      <c r="D376" s="476" t="s">
        <v>837</v>
      </c>
      <c r="E376" s="441" t="s">
        <v>2322</v>
      </c>
      <c r="F376" s="474" t="s">
        <v>2359</v>
      </c>
      <c r="G376" s="437" t="s">
        <v>296</v>
      </c>
      <c r="H376" s="475"/>
      <c r="I376" s="439">
        <v>150</v>
      </c>
      <c r="J376" s="440" t="s">
        <v>2381</v>
      </c>
      <c r="K376" s="437" t="s">
        <v>355</v>
      </c>
    </row>
    <row r="377" spans="1:11" ht="23.25">
      <c r="A377" s="473" t="s">
        <v>1751</v>
      </c>
      <c r="B377" s="437" t="s">
        <v>295</v>
      </c>
      <c r="C377" s="437" t="s">
        <v>266</v>
      </c>
      <c r="D377" s="476" t="s">
        <v>838</v>
      </c>
      <c r="E377" s="441" t="s">
        <v>2322</v>
      </c>
      <c r="F377" s="474" t="s">
        <v>2359</v>
      </c>
      <c r="G377" s="437" t="s">
        <v>296</v>
      </c>
      <c r="H377" s="475"/>
      <c r="I377" s="439">
        <v>150</v>
      </c>
      <c r="J377" s="440" t="s">
        <v>2381</v>
      </c>
      <c r="K377" s="437" t="s">
        <v>355</v>
      </c>
    </row>
    <row r="378" spans="1:11" ht="23.25">
      <c r="A378" s="473" t="s">
        <v>1752</v>
      </c>
      <c r="B378" s="437" t="s">
        <v>295</v>
      </c>
      <c r="C378" s="437" t="s">
        <v>266</v>
      </c>
      <c r="D378" s="476" t="s">
        <v>839</v>
      </c>
      <c r="E378" s="441" t="s">
        <v>2322</v>
      </c>
      <c r="F378" s="474" t="s">
        <v>2359</v>
      </c>
      <c r="G378" s="437" t="s">
        <v>296</v>
      </c>
      <c r="H378" s="475"/>
      <c r="I378" s="439">
        <v>150</v>
      </c>
      <c r="J378" s="440" t="s">
        <v>2381</v>
      </c>
      <c r="K378" s="437" t="s">
        <v>355</v>
      </c>
    </row>
    <row r="379" spans="1:11" ht="23.25">
      <c r="A379" s="473" t="s">
        <v>1753</v>
      </c>
      <c r="B379" s="437" t="s">
        <v>295</v>
      </c>
      <c r="C379" s="437" t="s">
        <v>266</v>
      </c>
      <c r="D379" s="476" t="s">
        <v>840</v>
      </c>
      <c r="E379" s="441" t="s">
        <v>2322</v>
      </c>
      <c r="F379" s="474" t="s">
        <v>2359</v>
      </c>
      <c r="G379" s="437" t="s">
        <v>296</v>
      </c>
      <c r="H379" s="475"/>
      <c r="I379" s="439">
        <v>150</v>
      </c>
      <c r="J379" s="440" t="s">
        <v>2381</v>
      </c>
      <c r="K379" s="437" t="s">
        <v>355</v>
      </c>
    </row>
    <row r="380" spans="1:11" ht="23.25">
      <c r="A380" s="473" t="s">
        <v>1754</v>
      </c>
      <c r="B380" s="437" t="s">
        <v>295</v>
      </c>
      <c r="C380" s="437" t="s">
        <v>266</v>
      </c>
      <c r="D380" s="476" t="s">
        <v>841</v>
      </c>
      <c r="E380" s="441" t="s">
        <v>2322</v>
      </c>
      <c r="F380" s="474" t="s">
        <v>2359</v>
      </c>
      <c r="G380" s="437" t="s">
        <v>296</v>
      </c>
      <c r="H380" s="475"/>
      <c r="I380" s="439">
        <v>150</v>
      </c>
      <c r="J380" s="440" t="s">
        <v>2381</v>
      </c>
      <c r="K380" s="437" t="s">
        <v>355</v>
      </c>
    </row>
    <row r="381" spans="1:11" ht="23.25">
      <c r="A381" s="473" t="s">
        <v>1755</v>
      </c>
      <c r="B381" s="437" t="s">
        <v>295</v>
      </c>
      <c r="C381" s="437" t="s">
        <v>266</v>
      </c>
      <c r="D381" s="476" t="s">
        <v>842</v>
      </c>
      <c r="E381" s="441" t="s">
        <v>2322</v>
      </c>
      <c r="F381" s="474" t="s">
        <v>2359</v>
      </c>
      <c r="G381" s="437" t="s">
        <v>296</v>
      </c>
      <c r="H381" s="475"/>
      <c r="I381" s="439">
        <v>150</v>
      </c>
      <c r="J381" s="440" t="s">
        <v>2381</v>
      </c>
      <c r="K381" s="437" t="s">
        <v>355</v>
      </c>
    </row>
    <row r="382" spans="1:11" ht="23.25">
      <c r="A382" s="473" t="s">
        <v>1756</v>
      </c>
      <c r="B382" s="437" t="s">
        <v>295</v>
      </c>
      <c r="C382" s="437" t="s">
        <v>266</v>
      </c>
      <c r="D382" s="476" t="s">
        <v>843</v>
      </c>
      <c r="E382" s="441" t="s">
        <v>2322</v>
      </c>
      <c r="F382" s="474" t="s">
        <v>2359</v>
      </c>
      <c r="G382" s="437" t="s">
        <v>296</v>
      </c>
      <c r="H382" s="475"/>
      <c r="I382" s="439">
        <v>150</v>
      </c>
      <c r="J382" s="440" t="s">
        <v>2381</v>
      </c>
      <c r="K382" s="437" t="s">
        <v>355</v>
      </c>
    </row>
    <row r="383" spans="1:11" ht="23.25">
      <c r="A383" s="473" t="s">
        <v>1757</v>
      </c>
      <c r="B383" s="437" t="s">
        <v>295</v>
      </c>
      <c r="C383" s="437" t="s">
        <v>266</v>
      </c>
      <c r="D383" s="476" t="s">
        <v>844</v>
      </c>
      <c r="E383" s="441" t="s">
        <v>2322</v>
      </c>
      <c r="F383" s="474" t="s">
        <v>2359</v>
      </c>
      <c r="G383" s="437" t="s">
        <v>296</v>
      </c>
      <c r="H383" s="475"/>
      <c r="I383" s="439">
        <v>150</v>
      </c>
      <c r="J383" s="440" t="s">
        <v>2381</v>
      </c>
      <c r="K383" s="437" t="s">
        <v>355</v>
      </c>
    </row>
    <row r="384" spans="1:11" ht="23.25">
      <c r="A384" s="473" t="s">
        <v>1758</v>
      </c>
      <c r="B384" s="437" t="s">
        <v>295</v>
      </c>
      <c r="C384" s="437" t="s">
        <v>266</v>
      </c>
      <c r="D384" s="476" t="s">
        <v>845</v>
      </c>
      <c r="E384" s="441" t="s">
        <v>2322</v>
      </c>
      <c r="F384" s="474" t="s">
        <v>2359</v>
      </c>
      <c r="G384" s="437" t="s">
        <v>296</v>
      </c>
      <c r="H384" s="475"/>
      <c r="I384" s="439">
        <v>150</v>
      </c>
      <c r="J384" s="440" t="s">
        <v>2381</v>
      </c>
      <c r="K384" s="437" t="s">
        <v>355</v>
      </c>
    </row>
    <row r="385" spans="1:11" ht="23.25">
      <c r="A385" s="473" t="s">
        <v>1759</v>
      </c>
      <c r="B385" s="437" t="s">
        <v>295</v>
      </c>
      <c r="C385" s="437" t="s">
        <v>266</v>
      </c>
      <c r="D385" s="476" t="s">
        <v>846</v>
      </c>
      <c r="E385" s="441" t="s">
        <v>2322</v>
      </c>
      <c r="F385" s="474" t="s">
        <v>2359</v>
      </c>
      <c r="G385" s="437" t="s">
        <v>296</v>
      </c>
      <c r="H385" s="475"/>
      <c r="I385" s="439">
        <v>150</v>
      </c>
      <c r="J385" s="440" t="s">
        <v>2381</v>
      </c>
      <c r="K385" s="437" t="s">
        <v>355</v>
      </c>
    </row>
    <row r="386" spans="1:11" ht="23.25">
      <c r="A386" s="473" t="s">
        <v>1760</v>
      </c>
      <c r="B386" s="437" t="s">
        <v>295</v>
      </c>
      <c r="C386" s="437" t="s">
        <v>266</v>
      </c>
      <c r="D386" s="476" t="s">
        <v>847</v>
      </c>
      <c r="E386" s="441" t="s">
        <v>2322</v>
      </c>
      <c r="F386" s="474" t="s">
        <v>2359</v>
      </c>
      <c r="G386" s="437" t="s">
        <v>296</v>
      </c>
      <c r="H386" s="475"/>
      <c r="I386" s="439">
        <v>150</v>
      </c>
      <c r="J386" s="440" t="s">
        <v>2381</v>
      </c>
      <c r="K386" s="437" t="s">
        <v>355</v>
      </c>
    </row>
    <row r="387" spans="1:11" ht="23.25">
      <c r="A387" s="473" t="s">
        <v>1761</v>
      </c>
      <c r="B387" s="437" t="s">
        <v>295</v>
      </c>
      <c r="C387" s="437" t="s">
        <v>266</v>
      </c>
      <c r="D387" s="476" t="s">
        <v>848</v>
      </c>
      <c r="E387" s="441" t="s">
        <v>2322</v>
      </c>
      <c r="F387" s="474" t="s">
        <v>2359</v>
      </c>
      <c r="G387" s="437" t="s">
        <v>296</v>
      </c>
      <c r="H387" s="475"/>
      <c r="I387" s="439">
        <v>150</v>
      </c>
      <c r="J387" s="440" t="s">
        <v>2381</v>
      </c>
      <c r="K387" s="437" t="s">
        <v>355</v>
      </c>
    </row>
    <row r="388" spans="1:11" ht="23.25">
      <c r="A388" s="473" t="s">
        <v>1762</v>
      </c>
      <c r="B388" s="437" t="s">
        <v>295</v>
      </c>
      <c r="C388" s="437" t="s">
        <v>266</v>
      </c>
      <c r="D388" s="476" t="s">
        <v>849</v>
      </c>
      <c r="E388" s="441" t="s">
        <v>2322</v>
      </c>
      <c r="F388" s="474" t="s">
        <v>2359</v>
      </c>
      <c r="G388" s="437" t="s">
        <v>296</v>
      </c>
      <c r="H388" s="475"/>
      <c r="I388" s="439">
        <v>150</v>
      </c>
      <c r="J388" s="440" t="s">
        <v>2381</v>
      </c>
      <c r="K388" s="437" t="s">
        <v>355</v>
      </c>
    </row>
    <row r="389" spans="1:11" ht="23.25">
      <c r="A389" s="473" t="s">
        <v>1763</v>
      </c>
      <c r="B389" s="437" t="s">
        <v>295</v>
      </c>
      <c r="C389" s="437" t="s">
        <v>266</v>
      </c>
      <c r="D389" s="476" t="s">
        <v>850</v>
      </c>
      <c r="E389" s="441" t="s">
        <v>2322</v>
      </c>
      <c r="F389" s="474" t="s">
        <v>2359</v>
      </c>
      <c r="G389" s="437" t="s">
        <v>296</v>
      </c>
      <c r="H389" s="475"/>
      <c r="I389" s="439">
        <v>150</v>
      </c>
      <c r="J389" s="440" t="s">
        <v>2381</v>
      </c>
      <c r="K389" s="437" t="s">
        <v>355</v>
      </c>
    </row>
    <row r="390" spans="1:11" ht="23.25">
      <c r="A390" s="473" t="s">
        <v>1764</v>
      </c>
      <c r="B390" s="437" t="s">
        <v>295</v>
      </c>
      <c r="C390" s="437" t="s">
        <v>266</v>
      </c>
      <c r="D390" s="476" t="s">
        <v>851</v>
      </c>
      <c r="E390" s="441" t="s">
        <v>2322</v>
      </c>
      <c r="F390" s="474" t="s">
        <v>2359</v>
      </c>
      <c r="G390" s="437" t="s">
        <v>296</v>
      </c>
      <c r="H390" s="475"/>
      <c r="I390" s="439">
        <v>150</v>
      </c>
      <c r="J390" s="440" t="s">
        <v>2381</v>
      </c>
      <c r="K390" s="437" t="s">
        <v>355</v>
      </c>
    </row>
    <row r="391" spans="1:11" ht="23.25">
      <c r="A391" s="473" t="s">
        <v>1765</v>
      </c>
      <c r="B391" s="437" t="s">
        <v>295</v>
      </c>
      <c r="C391" s="437" t="s">
        <v>266</v>
      </c>
      <c r="D391" s="476" t="s">
        <v>852</v>
      </c>
      <c r="E391" s="441" t="s">
        <v>2322</v>
      </c>
      <c r="F391" s="474" t="s">
        <v>2359</v>
      </c>
      <c r="G391" s="437" t="s">
        <v>296</v>
      </c>
      <c r="H391" s="475"/>
      <c r="I391" s="439">
        <v>150</v>
      </c>
      <c r="J391" s="440" t="s">
        <v>2381</v>
      </c>
      <c r="K391" s="437" t="s">
        <v>355</v>
      </c>
    </row>
    <row r="392" spans="1:11" ht="23.25">
      <c r="A392" s="473" t="s">
        <v>1766</v>
      </c>
      <c r="B392" s="437" t="s">
        <v>295</v>
      </c>
      <c r="C392" s="437" t="s">
        <v>266</v>
      </c>
      <c r="D392" s="476" t="s">
        <v>853</v>
      </c>
      <c r="E392" s="441" t="s">
        <v>2322</v>
      </c>
      <c r="F392" s="474" t="s">
        <v>2359</v>
      </c>
      <c r="G392" s="437" t="s">
        <v>296</v>
      </c>
      <c r="H392" s="475"/>
      <c r="I392" s="439">
        <v>150</v>
      </c>
      <c r="J392" s="440" t="s">
        <v>2381</v>
      </c>
      <c r="K392" s="437" t="s">
        <v>355</v>
      </c>
    </row>
    <row r="393" spans="1:11" ht="23.25">
      <c r="A393" s="473" t="s">
        <v>1767</v>
      </c>
      <c r="B393" s="437" t="s">
        <v>295</v>
      </c>
      <c r="C393" s="437" t="s">
        <v>266</v>
      </c>
      <c r="D393" s="476" t="s">
        <v>854</v>
      </c>
      <c r="E393" s="441" t="s">
        <v>2322</v>
      </c>
      <c r="F393" s="474" t="s">
        <v>2359</v>
      </c>
      <c r="G393" s="437" t="s">
        <v>296</v>
      </c>
      <c r="H393" s="475"/>
      <c r="I393" s="439">
        <v>150</v>
      </c>
      <c r="J393" s="440" t="s">
        <v>2381</v>
      </c>
      <c r="K393" s="437" t="s">
        <v>355</v>
      </c>
    </row>
    <row r="394" spans="1:11" ht="23.25">
      <c r="A394" s="473" t="s">
        <v>1768</v>
      </c>
      <c r="B394" s="437" t="s">
        <v>295</v>
      </c>
      <c r="C394" s="437" t="s">
        <v>266</v>
      </c>
      <c r="D394" s="476" t="s">
        <v>855</v>
      </c>
      <c r="E394" s="441" t="s">
        <v>2322</v>
      </c>
      <c r="F394" s="474" t="s">
        <v>2359</v>
      </c>
      <c r="G394" s="437" t="s">
        <v>296</v>
      </c>
      <c r="H394" s="475"/>
      <c r="I394" s="439">
        <v>150</v>
      </c>
      <c r="J394" s="440" t="s">
        <v>2381</v>
      </c>
      <c r="K394" s="437" t="s">
        <v>355</v>
      </c>
    </row>
    <row r="395" spans="1:11" ht="23.25">
      <c r="A395" s="473" t="s">
        <v>1769</v>
      </c>
      <c r="B395" s="437" t="s">
        <v>295</v>
      </c>
      <c r="C395" s="437" t="s">
        <v>266</v>
      </c>
      <c r="D395" s="476" t="s">
        <v>856</v>
      </c>
      <c r="E395" s="441" t="s">
        <v>2322</v>
      </c>
      <c r="F395" s="474" t="s">
        <v>2359</v>
      </c>
      <c r="G395" s="437" t="s">
        <v>296</v>
      </c>
      <c r="H395" s="475"/>
      <c r="I395" s="439">
        <v>150</v>
      </c>
      <c r="J395" s="440" t="s">
        <v>2381</v>
      </c>
      <c r="K395" s="437" t="s">
        <v>355</v>
      </c>
    </row>
    <row r="396" spans="1:11" ht="23.25">
      <c r="A396" s="473" t="s">
        <v>1770</v>
      </c>
      <c r="B396" s="437" t="s">
        <v>295</v>
      </c>
      <c r="C396" s="437" t="s">
        <v>266</v>
      </c>
      <c r="D396" s="476" t="s">
        <v>857</v>
      </c>
      <c r="E396" s="441" t="s">
        <v>2322</v>
      </c>
      <c r="F396" s="474" t="s">
        <v>2359</v>
      </c>
      <c r="G396" s="437" t="s">
        <v>296</v>
      </c>
      <c r="H396" s="475"/>
      <c r="I396" s="439">
        <v>150</v>
      </c>
      <c r="J396" s="440" t="s">
        <v>2381</v>
      </c>
      <c r="K396" s="437" t="s">
        <v>355</v>
      </c>
    </row>
    <row r="397" spans="1:11" ht="23.25">
      <c r="A397" s="473" t="s">
        <v>1771</v>
      </c>
      <c r="B397" s="437" t="s">
        <v>295</v>
      </c>
      <c r="C397" s="437" t="s">
        <v>266</v>
      </c>
      <c r="D397" s="476" t="s">
        <v>858</v>
      </c>
      <c r="E397" s="441" t="s">
        <v>2322</v>
      </c>
      <c r="F397" s="474" t="s">
        <v>2359</v>
      </c>
      <c r="G397" s="437" t="s">
        <v>296</v>
      </c>
      <c r="H397" s="475"/>
      <c r="I397" s="439">
        <v>150</v>
      </c>
      <c r="J397" s="440" t="s">
        <v>2381</v>
      </c>
      <c r="K397" s="437" t="s">
        <v>355</v>
      </c>
    </row>
    <row r="398" spans="1:11" ht="23.25">
      <c r="A398" s="473" t="s">
        <v>1772</v>
      </c>
      <c r="B398" s="437" t="s">
        <v>295</v>
      </c>
      <c r="C398" s="437" t="s">
        <v>266</v>
      </c>
      <c r="D398" s="476" t="s">
        <v>859</v>
      </c>
      <c r="E398" s="441" t="s">
        <v>2322</v>
      </c>
      <c r="F398" s="474" t="s">
        <v>2359</v>
      </c>
      <c r="G398" s="437" t="s">
        <v>296</v>
      </c>
      <c r="H398" s="475"/>
      <c r="I398" s="439">
        <v>150</v>
      </c>
      <c r="J398" s="440" t="s">
        <v>2381</v>
      </c>
      <c r="K398" s="437" t="s">
        <v>355</v>
      </c>
    </row>
    <row r="399" spans="1:11" ht="23.25">
      <c r="A399" s="473" t="s">
        <v>1773</v>
      </c>
      <c r="B399" s="437" t="s">
        <v>295</v>
      </c>
      <c r="C399" s="437" t="s">
        <v>266</v>
      </c>
      <c r="D399" s="476" t="s">
        <v>860</v>
      </c>
      <c r="E399" s="441" t="s">
        <v>2322</v>
      </c>
      <c r="F399" s="474" t="s">
        <v>2359</v>
      </c>
      <c r="G399" s="437" t="s">
        <v>296</v>
      </c>
      <c r="H399" s="475"/>
      <c r="I399" s="439">
        <v>150</v>
      </c>
      <c r="J399" s="440" t="s">
        <v>2381</v>
      </c>
      <c r="K399" s="437" t="s">
        <v>355</v>
      </c>
    </row>
    <row r="400" spans="1:11" ht="23.25">
      <c r="A400" s="473" t="s">
        <v>1774</v>
      </c>
      <c r="B400" s="437" t="s">
        <v>295</v>
      </c>
      <c r="C400" s="437" t="s">
        <v>266</v>
      </c>
      <c r="D400" s="476" t="s">
        <v>861</v>
      </c>
      <c r="E400" s="441" t="s">
        <v>2322</v>
      </c>
      <c r="F400" s="474" t="s">
        <v>2359</v>
      </c>
      <c r="G400" s="437" t="s">
        <v>296</v>
      </c>
      <c r="H400" s="475"/>
      <c r="I400" s="439">
        <v>150</v>
      </c>
      <c r="J400" s="440" t="s">
        <v>2381</v>
      </c>
      <c r="K400" s="437" t="s">
        <v>355</v>
      </c>
    </row>
    <row r="401" spans="1:11" ht="23.25">
      <c r="A401" s="473" t="s">
        <v>1775</v>
      </c>
      <c r="B401" s="437" t="s">
        <v>295</v>
      </c>
      <c r="C401" s="437" t="s">
        <v>266</v>
      </c>
      <c r="D401" s="476" t="s">
        <v>862</v>
      </c>
      <c r="E401" s="441" t="s">
        <v>2322</v>
      </c>
      <c r="F401" s="474" t="s">
        <v>2359</v>
      </c>
      <c r="G401" s="437" t="s">
        <v>296</v>
      </c>
      <c r="H401" s="475"/>
      <c r="I401" s="439">
        <v>150</v>
      </c>
      <c r="J401" s="440" t="s">
        <v>2381</v>
      </c>
      <c r="K401" s="437" t="s">
        <v>355</v>
      </c>
    </row>
    <row r="402" spans="1:11" ht="23.25">
      <c r="A402" s="473" t="s">
        <v>1776</v>
      </c>
      <c r="B402" s="437" t="s">
        <v>295</v>
      </c>
      <c r="C402" s="437" t="s">
        <v>266</v>
      </c>
      <c r="D402" s="476" t="s">
        <v>863</v>
      </c>
      <c r="E402" s="441" t="s">
        <v>2322</v>
      </c>
      <c r="F402" s="474" t="s">
        <v>2359</v>
      </c>
      <c r="G402" s="437" t="s">
        <v>296</v>
      </c>
      <c r="H402" s="475"/>
      <c r="I402" s="439">
        <v>150</v>
      </c>
      <c r="J402" s="440" t="s">
        <v>2381</v>
      </c>
      <c r="K402" s="437" t="s">
        <v>355</v>
      </c>
    </row>
    <row r="403" spans="1:11" ht="23.25">
      <c r="A403" s="473" t="s">
        <v>1777</v>
      </c>
      <c r="B403" s="437" t="s">
        <v>295</v>
      </c>
      <c r="C403" s="437" t="s">
        <v>266</v>
      </c>
      <c r="D403" s="476" t="s">
        <v>864</v>
      </c>
      <c r="E403" s="441" t="s">
        <v>2322</v>
      </c>
      <c r="F403" s="474" t="s">
        <v>2359</v>
      </c>
      <c r="G403" s="437" t="s">
        <v>296</v>
      </c>
      <c r="H403" s="475"/>
      <c r="I403" s="439">
        <v>150</v>
      </c>
      <c r="J403" s="440" t="s">
        <v>2381</v>
      </c>
      <c r="K403" s="437" t="s">
        <v>355</v>
      </c>
    </row>
    <row r="404" spans="1:11" ht="23.25">
      <c r="A404" s="473" t="s">
        <v>1778</v>
      </c>
      <c r="B404" s="437" t="s">
        <v>295</v>
      </c>
      <c r="C404" s="437" t="s">
        <v>266</v>
      </c>
      <c r="D404" s="476" t="s">
        <v>865</v>
      </c>
      <c r="E404" s="441" t="s">
        <v>2322</v>
      </c>
      <c r="F404" s="474" t="s">
        <v>2359</v>
      </c>
      <c r="G404" s="437" t="s">
        <v>296</v>
      </c>
      <c r="H404" s="475"/>
      <c r="I404" s="439">
        <v>150</v>
      </c>
      <c r="J404" s="440" t="s">
        <v>2381</v>
      </c>
      <c r="K404" s="437" t="s">
        <v>355</v>
      </c>
    </row>
    <row r="405" spans="1:11" ht="23.25">
      <c r="A405" s="473" t="s">
        <v>1779</v>
      </c>
      <c r="B405" s="437" t="s">
        <v>295</v>
      </c>
      <c r="C405" s="437" t="s">
        <v>266</v>
      </c>
      <c r="D405" s="476" t="s">
        <v>866</v>
      </c>
      <c r="E405" s="441" t="s">
        <v>2322</v>
      </c>
      <c r="F405" s="474" t="s">
        <v>2359</v>
      </c>
      <c r="G405" s="437" t="s">
        <v>296</v>
      </c>
      <c r="H405" s="475"/>
      <c r="I405" s="439">
        <v>150</v>
      </c>
      <c r="J405" s="440" t="s">
        <v>2381</v>
      </c>
      <c r="K405" s="437" t="s">
        <v>355</v>
      </c>
    </row>
    <row r="406" spans="1:11" ht="23.25">
      <c r="A406" s="473" t="s">
        <v>1780</v>
      </c>
      <c r="B406" s="437" t="s">
        <v>295</v>
      </c>
      <c r="C406" s="437" t="s">
        <v>266</v>
      </c>
      <c r="D406" s="476" t="s">
        <v>867</v>
      </c>
      <c r="E406" s="441" t="s">
        <v>2322</v>
      </c>
      <c r="F406" s="474" t="s">
        <v>2359</v>
      </c>
      <c r="G406" s="437" t="s">
        <v>296</v>
      </c>
      <c r="H406" s="475"/>
      <c r="I406" s="439">
        <v>150</v>
      </c>
      <c r="J406" s="440" t="s">
        <v>2381</v>
      </c>
      <c r="K406" s="437" t="s">
        <v>355</v>
      </c>
    </row>
    <row r="407" spans="1:11" ht="23.25">
      <c r="A407" s="473" t="s">
        <v>1781</v>
      </c>
      <c r="B407" s="437" t="s">
        <v>295</v>
      </c>
      <c r="C407" s="437" t="s">
        <v>266</v>
      </c>
      <c r="D407" s="476" t="s">
        <v>868</v>
      </c>
      <c r="E407" s="441" t="s">
        <v>2322</v>
      </c>
      <c r="F407" s="474" t="s">
        <v>2359</v>
      </c>
      <c r="G407" s="437" t="s">
        <v>296</v>
      </c>
      <c r="H407" s="475"/>
      <c r="I407" s="439">
        <v>150</v>
      </c>
      <c r="J407" s="440" t="s">
        <v>2381</v>
      </c>
      <c r="K407" s="437" t="s">
        <v>355</v>
      </c>
    </row>
    <row r="408" spans="1:11" ht="23.25">
      <c r="A408" s="473" t="s">
        <v>1782</v>
      </c>
      <c r="B408" s="437" t="s">
        <v>295</v>
      </c>
      <c r="C408" s="437" t="s">
        <v>266</v>
      </c>
      <c r="D408" s="476" t="s">
        <v>869</v>
      </c>
      <c r="E408" s="441" t="s">
        <v>2322</v>
      </c>
      <c r="F408" s="474" t="s">
        <v>2359</v>
      </c>
      <c r="G408" s="437" t="s">
        <v>296</v>
      </c>
      <c r="H408" s="475"/>
      <c r="I408" s="439">
        <v>150</v>
      </c>
      <c r="J408" s="440" t="s">
        <v>2381</v>
      </c>
      <c r="K408" s="437" t="s">
        <v>355</v>
      </c>
    </row>
    <row r="409" spans="1:11" ht="23.25">
      <c r="A409" s="473" t="s">
        <v>1783</v>
      </c>
      <c r="B409" s="437" t="s">
        <v>295</v>
      </c>
      <c r="C409" s="437" t="s">
        <v>266</v>
      </c>
      <c r="D409" s="476" t="s">
        <v>870</v>
      </c>
      <c r="E409" s="441" t="s">
        <v>2322</v>
      </c>
      <c r="F409" s="474" t="s">
        <v>2359</v>
      </c>
      <c r="G409" s="437" t="s">
        <v>296</v>
      </c>
      <c r="H409" s="475"/>
      <c r="I409" s="439">
        <v>150</v>
      </c>
      <c r="J409" s="440" t="s">
        <v>2381</v>
      </c>
      <c r="K409" s="437" t="s">
        <v>355</v>
      </c>
    </row>
    <row r="410" spans="1:11" ht="23.25">
      <c r="A410" s="473" t="s">
        <v>1784</v>
      </c>
      <c r="B410" s="437" t="s">
        <v>295</v>
      </c>
      <c r="C410" s="437" t="s">
        <v>266</v>
      </c>
      <c r="D410" s="476" t="s">
        <v>871</v>
      </c>
      <c r="E410" s="441" t="s">
        <v>2322</v>
      </c>
      <c r="F410" s="474" t="s">
        <v>2359</v>
      </c>
      <c r="G410" s="437" t="s">
        <v>296</v>
      </c>
      <c r="H410" s="475"/>
      <c r="I410" s="439">
        <v>150</v>
      </c>
      <c r="J410" s="440" t="s">
        <v>2381</v>
      </c>
      <c r="K410" s="437" t="s">
        <v>355</v>
      </c>
    </row>
    <row r="411" spans="1:11" ht="23.25">
      <c r="A411" s="473" t="s">
        <v>1785</v>
      </c>
      <c r="B411" s="437" t="s">
        <v>295</v>
      </c>
      <c r="C411" s="437" t="s">
        <v>266</v>
      </c>
      <c r="D411" s="476" t="s">
        <v>872</v>
      </c>
      <c r="E411" s="441" t="s">
        <v>2322</v>
      </c>
      <c r="F411" s="474" t="s">
        <v>2359</v>
      </c>
      <c r="G411" s="437" t="s">
        <v>296</v>
      </c>
      <c r="H411" s="475"/>
      <c r="I411" s="439">
        <v>150</v>
      </c>
      <c r="J411" s="440" t="s">
        <v>2381</v>
      </c>
      <c r="K411" s="437" t="s">
        <v>355</v>
      </c>
    </row>
    <row r="412" spans="1:11" ht="23.25">
      <c r="A412" s="473" t="s">
        <v>1786</v>
      </c>
      <c r="B412" s="437" t="s">
        <v>295</v>
      </c>
      <c r="C412" s="437" t="s">
        <v>266</v>
      </c>
      <c r="D412" s="476" t="s">
        <v>873</v>
      </c>
      <c r="E412" s="441" t="s">
        <v>2322</v>
      </c>
      <c r="F412" s="474" t="s">
        <v>2359</v>
      </c>
      <c r="G412" s="437" t="s">
        <v>296</v>
      </c>
      <c r="H412" s="475"/>
      <c r="I412" s="439">
        <v>150</v>
      </c>
      <c r="J412" s="440" t="s">
        <v>2381</v>
      </c>
      <c r="K412" s="437" t="s">
        <v>355</v>
      </c>
    </row>
    <row r="413" spans="1:11" ht="23.25">
      <c r="A413" s="473" t="s">
        <v>1787</v>
      </c>
      <c r="B413" s="437" t="s">
        <v>295</v>
      </c>
      <c r="C413" s="437" t="s">
        <v>266</v>
      </c>
      <c r="D413" s="476" t="s">
        <v>874</v>
      </c>
      <c r="E413" s="441" t="s">
        <v>2322</v>
      </c>
      <c r="F413" s="474" t="s">
        <v>2359</v>
      </c>
      <c r="G413" s="437" t="s">
        <v>296</v>
      </c>
      <c r="H413" s="475"/>
      <c r="I413" s="439">
        <v>150</v>
      </c>
      <c r="J413" s="440" t="s">
        <v>2381</v>
      </c>
      <c r="K413" s="437" t="s">
        <v>355</v>
      </c>
    </row>
    <row r="414" spans="1:11" ht="23.25">
      <c r="A414" s="473" t="s">
        <v>1788</v>
      </c>
      <c r="B414" s="437" t="s">
        <v>295</v>
      </c>
      <c r="C414" s="437" t="s">
        <v>266</v>
      </c>
      <c r="D414" s="476" t="s">
        <v>875</v>
      </c>
      <c r="E414" s="441" t="s">
        <v>2322</v>
      </c>
      <c r="F414" s="474" t="s">
        <v>2359</v>
      </c>
      <c r="G414" s="437" t="s">
        <v>296</v>
      </c>
      <c r="H414" s="475"/>
      <c r="I414" s="439">
        <v>150</v>
      </c>
      <c r="J414" s="440" t="s">
        <v>2381</v>
      </c>
      <c r="K414" s="437" t="s">
        <v>355</v>
      </c>
    </row>
    <row r="415" spans="1:11" ht="23.25">
      <c r="A415" s="473" t="s">
        <v>1789</v>
      </c>
      <c r="B415" s="437" t="s">
        <v>295</v>
      </c>
      <c r="C415" s="437" t="s">
        <v>266</v>
      </c>
      <c r="D415" s="476" t="s">
        <v>876</v>
      </c>
      <c r="E415" s="441" t="s">
        <v>2322</v>
      </c>
      <c r="F415" s="474" t="s">
        <v>2359</v>
      </c>
      <c r="G415" s="437" t="s">
        <v>296</v>
      </c>
      <c r="H415" s="475"/>
      <c r="I415" s="439">
        <v>150</v>
      </c>
      <c r="J415" s="440" t="s">
        <v>2381</v>
      </c>
      <c r="K415" s="437" t="s">
        <v>355</v>
      </c>
    </row>
    <row r="416" spans="1:11" ht="23.25">
      <c r="A416" s="473" t="s">
        <v>1790</v>
      </c>
      <c r="B416" s="437" t="s">
        <v>295</v>
      </c>
      <c r="C416" s="437" t="s">
        <v>266</v>
      </c>
      <c r="D416" s="476" t="s">
        <v>877</v>
      </c>
      <c r="E416" s="441" t="s">
        <v>2322</v>
      </c>
      <c r="F416" s="474" t="s">
        <v>2359</v>
      </c>
      <c r="G416" s="437" t="s">
        <v>296</v>
      </c>
      <c r="H416" s="475"/>
      <c r="I416" s="439">
        <v>150</v>
      </c>
      <c r="J416" s="440" t="s">
        <v>2381</v>
      </c>
      <c r="K416" s="437" t="s">
        <v>355</v>
      </c>
    </row>
    <row r="417" spans="1:11" ht="23.25">
      <c r="A417" s="473" t="s">
        <v>1791</v>
      </c>
      <c r="B417" s="437" t="s">
        <v>295</v>
      </c>
      <c r="C417" s="437" t="s">
        <v>266</v>
      </c>
      <c r="D417" s="476" t="s">
        <v>878</v>
      </c>
      <c r="E417" s="441" t="s">
        <v>2322</v>
      </c>
      <c r="F417" s="474" t="s">
        <v>2359</v>
      </c>
      <c r="G417" s="437" t="s">
        <v>296</v>
      </c>
      <c r="H417" s="475"/>
      <c r="I417" s="439">
        <v>150</v>
      </c>
      <c r="J417" s="440" t="s">
        <v>2381</v>
      </c>
      <c r="K417" s="437" t="s">
        <v>355</v>
      </c>
    </row>
    <row r="418" spans="1:11" ht="23.25">
      <c r="A418" s="473" t="s">
        <v>1792</v>
      </c>
      <c r="B418" s="437" t="s">
        <v>295</v>
      </c>
      <c r="C418" s="437" t="s">
        <v>266</v>
      </c>
      <c r="D418" s="476" t="s">
        <v>879</v>
      </c>
      <c r="E418" s="441" t="s">
        <v>2322</v>
      </c>
      <c r="F418" s="474" t="s">
        <v>2359</v>
      </c>
      <c r="G418" s="437" t="s">
        <v>296</v>
      </c>
      <c r="H418" s="475"/>
      <c r="I418" s="439">
        <v>150</v>
      </c>
      <c r="J418" s="440" t="s">
        <v>2381</v>
      </c>
      <c r="K418" s="437" t="s">
        <v>355</v>
      </c>
    </row>
    <row r="419" spans="1:11" ht="23.25">
      <c r="A419" s="473" t="s">
        <v>1793</v>
      </c>
      <c r="B419" s="437" t="s">
        <v>295</v>
      </c>
      <c r="C419" s="437" t="s">
        <v>266</v>
      </c>
      <c r="D419" s="476" t="s">
        <v>880</v>
      </c>
      <c r="E419" s="441" t="s">
        <v>2322</v>
      </c>
      <c r="F419" s="474" t="s">
        <v>2359</v>
      </c>
      <c r="G419" s="437" t="s">
        <v>296</v>
      </c>
      <c r="H419" s="475"/>
      <c r="I419" s="439">
        <v>150</v>
      </c>
      <c r="J419" s="440" t="s">
        <v>2381</v>
      </c>
      <c r="K419" s="437" t="s">
        <v>355</v>
      </c>
    </row>
    <row r="420" spans="1:11" ht="23.25">
      <c r="A420" s="473" t="s">
        <v>1794</v>
      </c>
      <c r="B420" s="437" t="s">
        <v>295</v>
      </c>
      <c r="C420" s="437" t="s">
        <v>266</v>
      </c>
      <c r="D420" s="476" t="s">
        <v>881</v>
      </c>
      <c r="E420" s="441" t="s">
        <v>2322</v>
      </c>
      <c r="F420" s="474" t="s">
        <v>2359</v>
      </c>
      <c r="G420" s="437" t="s">
        <v>296</v>
      </c>
      <c r="H420" s="475"/>
      <c r="I420" s="439">
        <v>150</v>
      </c>
      <c r="J420" s="440" t="s">
        <v>2381</v>
      </c>
      <c r="K420" s="437" t="s">
        <v>355</v>
      </c>
    </row>
    <row r="421" spans="1:11" ht="23.25">
      <c r="A421" s="473" t="s">
        <v>1795</v>
      </c>
      <c r="B421" s="437" t="s">
        <v>295</v>
      </c>
      <c r="C421" s="437" t="s">
        <v>266</v>
      </c>
      <c r="D421" s="476" t="s">
        <v>882</v>
      </c>
      <c r="E421" s="441" t="s">
        <v>2322</v>
      </c>
      <c r="F421" s="474" t="s">
        <v>2359</v>
      </c>
      <c r="G421" s="437" t="s">
        <v>296</v>
      </c>
      <c r="H421" s="475"/>
      <c r="I421" s="439">
        <v>150</v>
      </c>
      <c r="J421" s="440" t="s">
        <v>2381</v>
      </c>
      <c r="K421" s="437" t="s">
        <v>355</v>
      </c>
    </row>
    <row r="422" spans="1:11" ht="23.25">
      <c r="A422" s="473" t="s">
        <v>1796</v>
      </c>
      <c r="B422" s="437" t="s">
        <v>295</v>
      </c>
      <c r="C422" s="437" t="s">
        <v>266</v>
      </c>
      <c r="D422" s="476" t="s">
        <v>883</v>
      </c>
      <c r="E422" s="441" t="s">
        <v>2322</v>
      </c>
      <c r="F422" s="474" t="s">
        <v>2359</v>
      </c>
      <c r="G422" s="437" t="s">
        <v>296</v>
      </c>
      <c r="H422" s="475"/>
      <c r="I422" s="439">
        <v>150</v>
      </c>
      <c r="J422" s="440" t="s">
        <v>2381</v>
      </c>
      <c r="K422" s="437" t="s">
        <v>355</v>
      </c>
    </row>
    <row r="423" spans="1:11" ht="23.25">
      <c r="A423" s="473" t="s">
        <v>1797</v>
      </c>
      <c r="B423" s="437" t="s">
        <v>295</v>
      </c>
      <c r="C423" s="437" t="s">
        <v>266</v>
      </c>
      <c r="D423" s="476" t="s">
        <v>884</v>
      </c>
      <c r="E423" s="441" t="s">
        <v>2322</v>
      </c>
      <c r="F423" s="474" t="s">
        <v>2359</v>
      </c>
      <c r="G423" s="437" t="s">
        <v>296</v>
      </c>
      <c r="H423" s="475"/>
      <c r="I423" s="439">
        <v>150</v>
      </c>
      <c r="J423" s="440" t="s">
        <v>2381</v>
      </c>
      <c r="K423" s="437" t="s">
        <v>355</v>
      </c>
    </row>
    <row r="424" spans="1:11" ht="23.25">
      <c r="A424" s="473" t="s">
        <v>1798</v>
      </c>
      <c r="B424" s="437" t="s">
        <v>295</v>
      </c>
      <c r="C424" s="437" t="s">
        <v>266</v>
      </c>
      <c r="D424" s="476" t="s">
        <v>885</v>
      </c>
      <c r="E424" s="441" t="s">
        <v>2322</v>
      </c>
      <c r="F424" s="474" t="s">
        <v>2359</v>
      </c>
      <c r="G424" s="437" t="s">
        <v>296</v>
      </c>
      <c r="H424" s="475"/>
      <c r="I424" s="439">
        <v>150</v>
      </c>
      <c r="J424" s="440" t="s">
        <v>2381</v>
      </c>
      <c r="K424" s="437" t="s">
        <v>355</v>
      </c>
    </row>
    <row r="425" spans="1:11" ht="23.25">
      <c r="A425" s="473" t="s">
        <v>1799</v>
      </c>
      <c r="B425" s="437" t="s">
        <v>295</v>
      </c>
      <c r="C425" s="437" t="s">
        <v>266</v>
      </c>
      <c r="D425" s="476" t="s">
        <v>886</v>
      </c>
      <c r="E425" s="441" t="s">
        <v>2322</v>
      </c>
      <c r="F425" s="474" t="s">
        <v>2359</v>
      </c>
      <c r="G425" s="437" t="s">
        <v>296</v>
      </c>
      <c r="H425" s="475"/>
      <c r="I425" s="439">
        <v>150</v>
      </c>
      <c r="J425" s="440" t="s">
        <v>2381</v>
      </c>
      <c r="K425" s="437" t="s">
        <v>355</v>
      </c>
    </row>
    <row r="426" spans="1:11" ht="23.25">
      <c r="A426" s="473" t="s">
        <v>1800</v>
      </c>
      <c r="B426" s="437" t="s">
        <v>295</v>
      </c>
      <c r="C426" s="437" t="s">
        <v>266</v>
      </c>
      <c r="D426" s="476" t="s">
        <v>887</v>
      </c>
      <c r="E426" s="441" t="s">
        <v>2322</v>
      </c>
      <c r="F426" s="474" t="s">
        <v>2359</v>
      </c>
      <c r="G426" s="437" t="s">
        <v>296</v>
      </c>
      <c r="H426" s="475"/>
      <c r="I426" s="439">
        <v>150</v>
      </c>
      <c r="J426" s="440" t="s">
        <v>2381</v>
      </c>
      <c r="K426" s="437" t="s">
        <v>355</v>
      </c>
    </row>
    <row r="427" spans="1:11" ht="23.25">
      <c r="A427" s="473" t="s">
        <v>1801</v>
      </c>
      <c r="B427" s="437" t="s">
        <v>295</v>
      </c>
      <c r="C427" s="437" t="s">
        <v>266</v>
      </c>
      <c r="D427" s="476" t="s">
        <v>888</v>
      </c>
      <c r="E427" s="441" t="s">
        <v>2322</v>
      </c>
      <c r="F427" s="474" t="s">
        <v>2359</v>
      </c>
      <c r="G427" s="437" t="s">
        <v>296</v>
      </c>
      <c r="H427" s="475"/>
      <c r="I427" s="439">
        <v>150</v>
      </c>
      <c r="J427" s="440" t="s">
        <v>2381</v>
      </c>
      <c r="K427" s="437" t="s">
        <v>355</v>
      </c>
    </row>
    <row r="428" spans="1:11" ht="23.25">
      <c r="A428" s="473" t="s">
        <v>1802</v>
      </c>
      <c r="B428" s="437" t="s">
        <v>295</v>
      </c>
      <c r="C428" s="437" t="s">
        <v>266</v>
      </c>
      <c r="D428" s="476" t="s">
        <v>889</v>
      </c>
      <c r="E428" s="441" t="s">
        <v>2322</v>
      </c>
      <c r="F428" s="474" t="s">
        <v>2359</v>
      </c>
      <c r="G428" s="437" t="s">
        <v>296</v>
      </c>
      <c r="H428" s="475"/>
      <c r="I428" s="439">
        <v>150</v>
      </c>
      <c r="J428" s="440" t="s">
        <v>2381</v>
      </c>
      <c r="K428" s="437" t="s">
        <v>355</v>
      </c>
    </row>
    <row r="429" spans="1:11" ht="23.25">
      <c r="A429" s="473" t="s">
        <v>1803</v>
      </c>
      <c r="B429" s="437" t="s">
        <v>295</v>
      </c>
      <c r="C429" s="437" t="s">
        <v>266</v>
      </c>
      <c r="D429" s="476" t="s">
        <v>890</v>
      </c>
      <c r="E429" s="441" t="s">
        <v>2322</v>
      </c>
      <c r="F429" s="474" t="s">
        <v>2359</v>
      </c>
      <c r="G429" s="437" t="s">
        <v>296</v>
      </c>
      <c r="H429" s="475"/>
      <c r="I429" s="439">
        <v>150</v>
      </c>
      <c r="J429" s="440" t="s">
        <v>2381</v>
      </c>
      <c r="K429" s="437" t="s">
        <v>355</v>
      </c>
    </row>
    <row r="430" spans="1:11" ht="23.25">
      <c r="A430" s="473" t="s">
        <v>1804</v>
      </c>
      <c r="B430" s="437" t="s">
        <v>295</v>
      </c>
      <c r="C430" s="437" t="s">
        <v>266</v>
      </c>
      <c r="D430" s="476" t="s">
        <v>891</v>
      </c>
      <c r="E430" s="441" t="s">
        <v>2322</v>
      </c>
      <c r="F430" s="474" t="s">
        <v>2359</v>
      </c>
      <c r="G430" s="437" t="s">
        <v>296</v>
      </c>
      <c r="H430" s="475"/>
      <c r="I430" s="439">
        <v>150</v>
      </c>
      <c r="J430" s="440" t="s">
        <v>2381</v>
      </c>
      <c r="K430" s="437" t="s">
        <v>355</v>
      </c>
    </row>
    <row r="431" spans="1:11" ht="23.25">
      <c r="A431" s="473" t="s">
        <v>1805</v>
      </c>
      <c r="B431" s="437" t="s">
        <v>295</v>
      </c>
      <c r="C431" s="437" t="s">
        <v>266</v>
      </c>
      <c r="D431" s="476" t="s">
        <v>892</v>
      </c>
      <c r="E431" s="441" t="s">
        <v>2322</v>
      </c>
      <c r="F431" s="474" t="s">
        <v>2359</v>
      </c>
      <c r="G431" s="437" t="s">
        <v>296</v>
      </c>
      <c r="H431" s="475"/>
      <c r="I431" s="439">
        <v>150</v>
      </c>
      <c r="J431" s="440" t="s">
        <v>2381</v>
      </c>
      <c r="K431" s="437" t="s">
        <v>355</v>
      </c>
    </row>
    <row r="432" spans="1:11" ht="23.25">
      <c r="A432" s="473" t="s">
        <v>1806</v>
      </c>
      <c r="B432" s="437" t="s">
        <v>295</v>
      </c>
      <c r="C432" s="437" t="s">
        <v>266</v>
      </c>
      <c r="D432" s="476" t="s">
        <v>893</v>
      </c>
      <c r="E432" s="441" t="s">
        <v>2322</v>
      </c>
      <c r="F432" s="474" t="s">
        <v>2359</v>
      </c>
      <c r="G432" s="437" t="s">
        <v>296</v>
      </c>
      <c r="H432" s="475"/>
      <c r="I432" s="439">
        <v>150</v>
      </c>
      <c r="J432" s="440" t="s">
        <v>2381</v>
      </c>
      <c r="K432" s="437" t="s">
        <v>355</v>
      </c>
    </row>
    <row r="433" spans="1:11" ht="23.25">
      <c r="A433" s="473" t="s">
        <v>1807</v>
      </c>
      <c r="B433" s="437" t="s">
        <v>295</v>
      </c>
      <c r="C433" s="437" t="s">
        <v>266</v>
      </c>
      <c r="D433" s="476" t="s">
        <v>894</v>
      </c>
      <c r="E433" s="441" t="s">
        <v>2322</v>
      </c>
      <c r="F433" s="474" t="s">
        <v>2359</v>
      </c>
      <c r="G433" s="437" t="s">
        <v>296</v>
      </c>
      <c r="H433" s="475"/>
      <c r="I433" s="439">
        <v>150</v>
      </c>
      <c r="J433" s="440" t="s">
        <v>2381</v>
      </c>
      <c r="K433" s="437" t="s">
        <v>355</v>
      </c>
    </row>
    <row r="434" spans="1:11" ht="23.25">
      <c r="A434" s="473" t="s">
        <v>1808</v>
      </c>
      <c r="B434" s="437" t="s">
        <v>295</v>
      </c>
      <c r="C434" s="437" t="s">
        <v>266</v>
      </c>
      <c r="D434" s="476" t="s">
        <v>895</v>
      </c>
      <c r="E434" s="441" t="s">
        <v>2322</v>
      </c>
      <c r="F434" s="474" t="s">
        <v>2359</v>
      </c>
      <c r="G434" s="437" t="s">
        <v>296</v>
      </c>
      <c r="H434" s="475"/>
      <c r="I434" s="439">
        <v>150</v>
      </c>
      <c r="J434" s="440" t="s">
        <v>2381</v>
      </c>
      <c r="K434" s="437" t="s">
        <v>355</v>
      </c>
    </row>
    <row r="435" spans="1:11" ht="23.25">
      <c r="A435" s="473" t="s">
        <v>1809</v>
      </c>
      <c r="B435" s="437" t="s">
        <v>295</v>
      </c>
      <c r="C435" s="437" t="s">
        <v>266</v>
      </c>
      <c r="D435" s="476" t="s">
        <v>896</v>
      </c>
      <c r="E435" s="441" t="s">
        <v>2322</v>
      </c>
      <c r="F435" s="474" t="s">
        <v>2359</v>
      </c>
      <c r="G435" s="437" t="s">
        <v>296</v>
      </c>
      <c r="H435" s="475"/>
      <c r="I435" s="439">
        <v>150</v>
      </c>
      <c r="J435" s="440" t="s">
        <v>2381</v>
      </c>
      <c r="K435" s="437" t="s">
        <v>355</v>
      </c>
    </row>
    <row r="436" spans="1:11" ht="23.25">
      <c r="A436" s="473" t="s">
        <v>1810</v>
      </c>
      <c r="B436" s="437" t="s">
        <v>295</v>
      </c>
      <c r="C436" s="437" t="s">
        <v>266</v>
      </c>
      <c r="D436" s="476" t="s">
        <v>897</v>
      </c>
      <c r="E436" s="441" t="s">
        <v>2322</v>
      </c>
      <c r="F436" s="474" t="s">
        <v>2359</v>
      </c>
      <c r="G436" s="437" t="s">
        <v>296</v>
      </c>
      <c r="H436" s="475"/>
      <c r="I436" s="439">
        <v>150</v>
      </c>
      <c r="J436" s="440" t="s">
        <v>2381</v>
      </c>
      <c r="K436" s="437" t="s">
        <v>355</v>
      </c>
    </row>
    <row r="437" spans="1:11" ht="23.25">
      <c r="A437" s="473" t="s">
        <v>1811</v>
      </c>
      <c r="B437" s="437" t="s">
        <v>295</v>
      </c>
      <c r="C437" s="437" t="s">
        <v>266</v>
      </c>
      <c r="D437" s="476" t="s">
        <v>898</v>
      </c>
      <c r="E437" s="441" t="s">
        <v>2322</v>
      </c>
      <c r="F437" s="474" t="s">
        <v>2359</v>
      </c>
      <c r="G437" s="437" t="s">
        <v>296</v>
      </c>
      <c r="H437" s="475"/>
      <c r="I437" s="439">
        <v>150</v>
      </c>
      <c r="J437" s="440" t="s">
        <v>2381</v>
      </c>
      <c r="K437" s="437" t="s">
        <v>355</v>
      </c>
    </row>
    <row r="438" spans="1:11" ht="23.25">
      <c r="A438" s="473" t="s">
        <v>1812</v>
      </c>
      <c r="B438" s="437" t="s">
        <v>295</v>
      </c>
      <c r="C438" s="437" t="s">
        <v>266</v>
      </c>
      <c r="D438" s="476" t="s">
        <v>899</v>
      </c>
      <c r="E438" s="441" t="s">
        <v>2322</v>
      </c>
      <c r="F438" s="474" t="s">
        <v>2359</v>
      </c>
      <c r="G438" s="437" t="s">
        <v>296</v>
      </c>
      <c r="H438" s="475"/>
      <c r="I438" s="439">
        <v>150</v>
      </c>
      <c r="J438" s="440" t="s">
        <v>2381</v>
      </c>
      <c r="K438" s="437" t="s">
        <v>355</v>
      </c>
    </row>
    <row r="439" spans="1:11" ht="23.25">
      <c r="A439" s="473" t="s">
        <v>1813</v>
      </c>
      <c r="B439" s="437" t="s">
        <v>295</v>
      </c>
      <c r="C439" s="437" t="s">
        <v>266</v>
      </c>
      <c r="D439" s="476" t="s">
        <v>900</v>
      </c>
      <c r="E439" s="441" t="s">
        <v>2322</v>
      </c>
      <c r="F439" s="474" t="s">
        <v>2359</v>
      </c>
      <c r="G439" s="437" t="s">
        <v>296</v>
      </c>
      <c r="H439" s="475"/>
      <c r="I439" s="439">
        <v>150</v>
      </c>
      <c r="J439" s="440" t="s">
        <v>2381</v>
      </c>
      <c r="K439" s="437" t="s">
        <v>355</v>
      </c>
    </row>
    <row r="440" spans="1:11" ht="23.25">
      <c r="A440" s="473" t="s">
        <v>1814</v>
      </c>
      <c r="B440" s="437" t="s">
        <v>295</v>
      </c>
      <c r="C440" s="437" t="s">
        <v>266</v>
      </c>
      <c r="D440" s="476" t="s">
        <v>901</v>
      </c>
      <c r="E440" s="441" t="s">
        <v>2322</v>
      </c>
      <c r="F440" s="474" t="s">
        <v>2359</v>
      </c>
      <c r="G440" s="437" t="s">
        <v>296</v>
      </c>
      <c r="H440" s="475"/>
      <c r="I440" s="439">
        <v>150</v>
      </c>
      <c r="J440" s="440" t="s">
        <v>2381</v>
      </c>
      <c r="K440" s="437" t="s">
        <v>355</v>
      </c>
    </row>
    <row r="441" spans="1:11" ht="23.25">
      <c r="A441" s="473" t="s">
        <v>1815</v>
      </c>
      <c r="B441" s="437" t="s">
        <v>295</v>
      </c>
      <c r="C441" s="437" t="s">
        <v>266</v>
      </c>
      <c r="D441" s="476" t="s">
        <v>902</v>
      </c>
      <c r="E441" s="441" t="s">
        <v>2322</v>
      </c>
      <c r="F441" s="474" t="s">
        <v>2359</v>
      </c>
      <c r="G441" s="437" t="s">
        <v>296</v>
      </c>
      <c r="H441" s="475"/>
      <c r="I441" s="439">
        <v>150</v>
      </c>
      <c r="J441" s="440" t="s">
        <v>2381</v>
      </c>
      <c r="K441" s="437" t="s">
        <v>355</v>
      </c>
    </row>
    <row r="442" spans="1:11" ht="23.25">
      <c r="A442" s="473" t="s">
        <v>1816</v>
      </c>
      <c r="B442" s="437" t="s">
        <v>295</v>
      </c>
      <c r="C442" s="437" t="s">
        <v>266</v>
      </c>
      <c r="D442" s="476" t="s">
        <v>903</v>
      </c>
      <c r="E442" s="441" t="s">
        <v>2322</v>
      </c>
      <c r="F442" s="474" t="s">
        <v>2359</v>
      </c>
      <c r="G442" s="437" t="s">
        <v>296</v>
      </c>
      <c r="H442" s="475"/>
      <c r="I442" s="439">
        <v>150</v>
      </c>
      <c r="J442" s="440" t="s">
        <v>2381</v>
      </c>
      <c r="K442" s="437" t="s">
        <v>355</v>
      </c>
    </row>
    <row r="443" spans="1:11" ht="23.25">
      <c r="A443" s="473" t="s">
        <v>1817</v>
      </c>
      <c r="B443" s="437" t="s">
        <v>295</v>
      </c>
      <c r="C443" s="437" t="s">
        <v>266</v>
      </c>
      <c r="D443" s="476" t="s">
        <v>904</v>
      </c>
      <c r="E443" s="441" t="s">
        <v>2322</v>
      </c>
      <c r="F443" s="474" t="s">
        <v>2359</v>
      </c>
      <c r="G443" s="437" t="s">
        <v>296</v>
      </c>
      <c r="H443" s="475"/>
      <c r="I443" s="439">
        <v>150</v>
      </c>
      <c r="J443" s="440" t="s">
        <v>2381</v>
      </c>
      <c r="K443" s="437" t="s">
        <v>355</v>
      </c>
    </row>
    <row r="444" spans="1:11" ht="23.25">
      <c r="A444" s="473" t="s">
        <v>1818</v>
      </c>
      <c r="B444" s="437" t="s">
        <v>295</v>
      </c>
      <c r="C444" s="437" t="s">
        <v>266</v>
      </c>
      <c r="D444" s="476" t="s">
        <v>905</v>
      </c>
      <c r="E444" s="441" t="s">
        <v>2322</v>
      </c>
      <c r="F444" s="474" t="s">
        <v>2359</v>
      </c>
      <c r="G444" s="437" t="s">
        <v>296</v>
      </c>
      <c r="H444" s="475"/>
      <c r="I444" s="439">
        <v>150</v>
      </c>
      <c r="J444" s="440" t="s">
        <v>2381</v>
      </c>
      <c r="K444" s="437" t="s">
        <v>355</v>
      </c>
    </row>
    <row r="445" spans="1:11" ht="23.25">
      <c r="A445" s="473" t="s">
        <v>1819</v>
      </c>
      <c r="B445" s="437" t="s">
        <v>295</v>
      </c>
      <c r="C445" s="437" t="s">
        <v>266</v>
      </c>
      <c r="D445" s="476" t="s">
        <v>906</v>
      </c>
      <c r="E445" s="441" t="s">
        <v>2322</v>
      </c>
      <c r="F445" s="474" t="s">
        <v>2359</v>
      </c>
      <c r="G445" s="437" t="s">
        <v>296</v>
      </c>
      <c r="H445" s="475"/>
      <c r="I445" s="439">
        <v>150</v>
      </c>
      <c r="J445" s="440" t="s">
        <v>2381</v>
      </c>
      <c r="K445" s="437" t="s">
        <v>355</v>
      </c>
    </row>
    <row r="446" spans="1:11" ht="23.25">
      <c r="A446" s="473" t="s">
        <v>1820</v>
      </c>
      <c r="B446" s="437" t="s">
        <v>295</v>
      </c>
      <c r="C446" s="437" t="s">
        <v>266</v>
      </c>
      <c r="D446" s="476" t="s">
        <v>907</v>
      </c>
      <c r="E446" s="441" t="s">
        <v>2322</v>
      </c>
      <c r="F446" s="474" t="s">
        <v>2359</v>
      </c>
      <c r="G446" s="437" t="s">
        <v>296</v>
      </c>
      <c r="H446" s="475"/>
      <c r="I446" s="439">
        <v>150</v>
      </c>
      <c r="J446" s="440" t="s">
        <v>2381</v>
      </c>
      <c r="K446" s="437" t="s">
        <v>355</v>
      </c>
    </row>
    <row r="447" spans="1:11" ht="23.25">
      <c r="A447" s="473" t="s">
        <v>1821</v>
      </c>
      <c r="B447" s="437" t="s">
        <v>295</v>
      </c>
      <c r="C447" s="437" t="s">
        <v>266</v>
      </c>
      <c r="D447" s="476" t="s">
        <v>908</v>
      </c>
      <c r="E447" s="441" t="s">
        <v>2322</v>
      </c>
      <c r="F447" s="474" t="s">
        <v>2359</v>
      </c>
      <c r="G447" s="437" t="s">
        <v>296</v>
      </c>
      <c r="H447" s="475"/>
      <c r="I447" s="439">
        <v>150</v>
      </c>
      <c r="J447" s="440" t="s">
        <v>2381</v>
      </c>
      <c r="K447" s="437" t="s">
        <v>355</v>
      </c>
    </row>
    <row r="448" spans="1:11" ht="23.25">
      <c r="A448" s="473" t="s">
        <v>1822</v>
      </c>
      <c r="B448" s="437" t="s">
        <v>295</v>
      </c>
      <c r="C448" s="437" t="s">
        <v>266</v>
      </c>
      <c r="D448" s="476" t="s">
        <v>909</v>
      </c>
      <c r="E448" s="441" t="s">
        <v>2322</v>
      </c>
      <c r="F448" s="474" t="s">
        <v>2359</v>
      </c>
      <c r="G448" s="437" t="s">
        <v>296</v>
      </c>
      <c r="H448" s="475"/>
      <c r="I448" s="439">
        <v>150</v>
      </c>
      <c r="J448" s="440" t="s">
        <v>2381</v>
      </c>
      <c r="K448" s="437" t="s">
        <v>355</v>
      </c>
    </row>
    <row r="449" spans="1:11" ht="23.25">
      <c r="A449" s="473" t="s">
        <v>1823</v>
      </c>
      <c r="B449" s="437" t="s">
        <v>295</v>
      </c>
      <c r="C449" s="437" t="s">
        <v>266</v>
      </c>
      <c r="D449" s="476" t="s">
        <v>910</v>
      </c>
      <c r="E449" s="441" t="s">
        <v>2322</v>
      </c>
      <c r="F449" s="474" t="s">
        <v>2359</v>
      </c>
      <c r="G449" s="437" t="s">
        <v>296</v>
      </c>
      <c r="H449" s="475"/>
      <c r="I449" s="439">
        <v>150</v>
      </c>
      <c r="J449" s="440" t="s">
        <v>2381</v>
      </c>
      <c r="K449" s="437" t="s">
        <v>355</v>
      </c>
    </row>
    <row r="450" spans="1:11" ht="23.25">
      <c r="A450" s="473" t="s">
        <v>1824</v>
      </c>
      <c r="B450" s="437" t="s">
        <v>295</v>
      </c>
      <c r="C450" s="437" t="s">
        <v>266</v>
      </c>
      <c r="D450" s="476" t="s">
        <v>911</v>
      </c>
      <c r="E450" s="441" t="s">
        <v>2322</v>
      </c>
      <c r="F450" s="474" t="s">
        <v>2359</v>
      </c>
      <c r="G450" s="437" t="s">
        <v>296</v>
      </c>
      <c r="H450" s="475"/>
      <c r="I450" s="439">
        <v>150</v>
      </c>
      <c r="J450" s="440" t="s">
        <v>2381</v>
      </c>
      <c r="K450" s="437" t="s">
        <v>355</v>
      </c>
    </row>
    <row r="451" spans="1:11" ht="23.25">
      <c r="A451" s="473" t="s">
        <v>1825</v>
      </c>
      <c r="B451" s="437" t="s">
        <v>295</v>
      </c>
      <c r="C451" s="437" t="s">
        <v>266</v>
      </c>
      <c r="D451" s="476" t="s">
        <v>912</v>
      </c>
      <c r="E451" s="441" t="s">
        <v>2322</v>
      </c>
      <c r="F451" s="474" t="s">
        <v>2359</v>
      </c>
      <c r="G451" s="437" t="s">
        <v>296</v>
      </c>
      <c r="H451" s="475"/>
      <c r="I451" s="439">
        <v>150</v>
      </c>
      <c r="J451" s="440" t="s">
        <v>2381</v>
      </c>
      <c r="K451" s="437" t="s">
        <v>355</v>
      </c>
    </row>
    <row r="452" spans="1:11" ht="23.25">
      <c r="A452" s="473" t="s">
        <v>1826</v>
      </c>
      <c r="B452" s="437" t="s">
        <v>295</v>
      </c>
      <c r="C452" s="437" t="s">
        <v>266</v>
      </c>
      <c r="D452" s="476" t="s">
        <v>913</v>
      </c>
      <c r="E452" s="441" t="s">
        <v>2322</v>
      </c>
      <c r="F452" s="474" t="s">
        <v>2359</v>
      </c>
      <c r="G452" s="437" t="s">
        <v>296</v>
      </c>
      <c r="H452" s="475"/>
      <c r="I452" s="439">
        <v>150</v>
      </c>
      <c r="J452" s="440" t="s">
        <v>2381</v>
      </c>
      <c r="K452" s="437" t="s">
        <v>355</v>
      </c>
    </row>
    <row r="453" spans="1:11" ht="23.25">
      <c r="A453" s="473" t="s">
        <v>1827</v>
      </c>
      <c r="B453" s="437" t="s">
        <v>295</v>
      </c>
      <c r="C453" s="437" t="s">
        <v>266</v>
      </c>
      <c r="D453" s="476" t="s">
        <v>914</v>
      </c>
      <c r="E453" s="441" t="s">
        <v>2322</v>
      </c>
      <c r="F453" s="474" t="s">
        <v>2359</v>
      </c>
      <c r="G453" s="437" t="s">
        <v>296</v>
      </c>
      <c r="H453" s="475"/>
      <c r="I453" s="439">
        <v>150</v>
      </c>
      <c r="J453" s="440" t="s">
        <v>2381</v>
      </c>
      <c r="K453" s="437" t="s">
        <v>355</v>
      </c>
    </row>
    <row r="454" spans="1:11" ht="23.25">
      <c r="A454" s="473" t="s">
        <v>1828</v>
      </c>
      <c r="B454" s="437" t="s">
        <v>295</v>
      </c>
      <c r="C454" s="437" t="s">
        <v>266</v>
      </c>
      <c r="D454" s="476" t="s">
        <v>915</v>
      </c>
      <c r="E454" s="441" t="s">
        <v>2322</v>
      </c>
      <c r="F454" s="474" t="s">
        <v>2359</v>
      </c>
      <c r="G454" s="437" t="s">
        <v>296</v>
      </c>
      <c r="H454" s="475"/>
      <c r="I454" s="439">
        <v>150</v>
      </c>
      <c r="J454" s="440" t="s">
        <v>2381</v>
      </c>
      <c r="K454" s="437" t="s">
        <v>355</v>
      </c>
    </row>
    <row r="455" spans="1:11" ht="23.25">
      <c r="A455" s="473" t="s">
        <v>1829</v>
      </c>
      <c r="B455" s="437" t="s">
        <v>295</v>
      </c>
      <c r="C455" s="437" t="s">
        <v>266</v>
      </c>
      <c r="D455" s="476" t="s">
        <v>916</v>
      </c>
      <c r="E455" s="441" t="s">
        <v>2322</v>
      </c>
      <c r="F455" s="474" t="s">
        <v>2359</v>
      </c>
      <c r="G455" s="437" t="s">
        <v>296</v>
      </c>
      <c r="H455" s="475"/>
      <c r="I455" s="439">
        <v>150</v>
      </c>
      <c r="J455" s="440" t="s">
        <v>2381</v>
      </c>
      <c r="K455" s="437" t="s">
        <v>355</v>
      </c>
    </row>
    <row r="456" spans="1:11" ht="23.25">
      <c r="A456" s="473" t="s">
        <v>1830</v>
      </c>
      <c r="B456" s="437" t="s">
        <v>295</v>
      </c>
      <c r="C456" s="437" t="s">
        <v>266</v>
      </c>
      <c r="D456" s="476" t="s">
        <v>917</v>
      </c>
      <c r="E456" s="441" t="s">
        <v>2322</v>
      </c>
      <c r="F456" s="474" t="s">
        <v>2359</v>
      </c>
      <c r="G456" s="437" t="s">
        <v>296</v>
      </c>
      <c r="H456" s="475"/>
      <c r="I456" s="439">
        <v>150</v>
      </c>
      <c r="J456" s="440" t="s">
        <v>2381</v>
      </c>
      <c r="K456" s="437" t="s">
        <v>355</v>
      </c>
    </row>
    <row r="457" spans="1:11" ht="23.25">
      <c r="A457" s="473" t="s">
        <v>1831</v>
      </c>
      <c r="B457" s="437" t="s">
        <v>295</v>
      </c>
      <c r="C457" s="437" t="s">
        <v>266</v>
      </c>
      <c r="D457" s="476" t="s">
        <v>918</v>
      </c>
      <c r="E457" s="441" t="s">
        <v>2322</v>
      </c>
      <c r="F457" s="474" t="s">
        <v>2359</v>
      </c>
      <c r="G457" s="437" t="s">
        <v>296</v>
      </c>
      <c r="H457" s="475"/>
      <c r="I457" s="439">
        <v>150</v>
      </c>
      <c r="J457" s="440" t="s">
        <v>2381</v>
      </c>
      <c r="K457" s="437" t="s">
        <v>355</v>
      </c>
    </row>
    <row r="458" spans="1:11" ht="23.25">
      <c r="A458" s="473" t="s">
        <v>1832</v>
      </c>
      <c r="B458" s="437" t="s">
        <v>295</v>
      </c>
      <c r="C458" s="437" t="s">
        <v>266</v>
      </c>
      <c r="D458" s="476" t="s">
        <v>919</v>
      </c>
      <c r="E458" s="441" t="s">
        <v>2322</v>
      </c>
      <c r="F458" s="474" t="s">
        <v>2359</v>
      </c>
      <c r="G458" s="437" t="s">
        <v>296</v>
      </c>
      <c r="H458" s="475"/>
      <c r="I458" s="439">
        <v>150</v>
      </c>
      <c r="J458" s="440" t="s">
        <v>2381</v>
      </c>
      <c r="K458" s="437" t="s">
        <v>355</v>
      </c>
    </row>
    <row r="459" spans="1:11" ht="23.25">
      <c r="A459" s="473" t="s">
        <v>1833</v>
      </c>
      <c r="B459" s="437" t="s">
        <v>295</v>
      </c>
      <c r="C459" s="437" t="s">
        <v>266</v>
      </c>
      <c r="D459" s="476" t="s">
        <v>920</v>
      </c>
      <c r="E459" s="441" t="s">
        <v>2322</v>
      </c>
      <c r="F459" s="474" t="s">
        <v>2359</v>
      </c>
      <c r="G459" s="437" t="s">
        <v>296</v>
      </c>
      <c r="H459" s="475"/>
      <c r="I459" s="439">
        <v>150</v>
      </c>
      <c r="J459" s="440" t="s">
        <v>2381</v>
      </c>
      <c r="K459" s="437" t="s">
        <v>355</v>
      </c>
    </row>
    <row r="460" spans="1:11" ht="23.25">
      <c r="A460" s="473" t="s">
        <v>1834</v>
      </c>
      <c r="B460" s="437" t="s">
        <v>295</v>
      </c>
      <c r="C460" s="437" t="s">
        <v>266</v>
      </c>
      <c r="D460" s="476" t="s">
        <v>921</v>
      </c>
      <c r="E460" s="441" t="s">
        <v>2322</v>
      </c>
      <c r="F460" s="474" t="s">
        <v>2359</v>
      </c>
      <c r="G460" s="437" t="s">
        <v>296</v>
      </c>
      <c r="H460" s="475"/>
      <c r="I460" s="439">
        <v>150</v>
      </c>
      <c r="J460" s="440" t="s">
        <v>2381</v>
      </c>
      <c r="K460" s="437" t="s">
        <v>355</v>
      </c>
    </row>
    <row r="461" spans="1:11" ht="23.25">
      <c r="A461" s="473" t="s">
        <v>1835</v>
      </c>
      <c r="B461" s="437" t="s">
        <v>295</v>
      </c>
      <c r="C461" s="437" t="s">
        <v>266</v>
      </c>
      <c r="D461" s="476" t="s">
        <v>922</v>
      </c>
      <c r="E461" s="441" t="s">
        <v>2322</v>
      </c>
      <c r="F461" s="474" t="s">
        <v>2359</v>
      </c>
      <c r="G461" s="437" t="s">
        <v>296</v>
      </c>
      <c r="H461" s="475"/>
      <c r="I461" s="439">
        <v>150</v>
      </c>
      <c r="J461" s="440" t="s">
        <v>2381</v>
      </c>
      <c r="K461" s="437" t="s">
        <v>355</v>
      </c>
    </row>
    <row r="462" spans="1:11" ht="23.25">
      <c r="A462" s="473" t="s">
        <v>1836</v>
      </c>
      <c r="B462" s="437" t="s">
        <v>295</v>
      </c>
      <c r="C462" s="437" t="s">
        <v>266</v>
      </c>
      <c r="D462" s="476" t="s">
        <v>923</v>
      </c>
      <c r="E462" s="441" t="s">
        <v>2322</v>
      </c>
      <c r="F462" s="474" t="s">
        <v>2359</v>
      </c>
      <c r="G462" s="437" t="s">
        <v>296</v>
      </c>
      <c r="H462" s="475"/>
      <c r="I462" s="439">
        <v>150</v>
      </c>
      <c r="J462" s="440" t="s">
        <v>2381</v>
      </c>
      <c r="K462" s="437" t="s">
        <v>355</v>
      </c>
    </row>
    <row r="463" spans="1:11" ht="23.25">
      <c r="A463" s="473" t="s">
        <v>1837</v>
      </c>
      <c r="B463" s="437" t="s">
        <v>295</v>
      </c>
      <c r="C463" s="437" t="s">
        <v>266</v>
      </c>
      <c r="D463" s="476" t="s">
        <v>924</v>
      </c>
      <c r="E463" s="441" t="s">
        <v>2322</v>
      </c>
      <c r="F463" s="474" t="s">
        <v>2359</v>
      </c>
      <c r="G463" s="437" t="s">
        <v>296</v>
      </c>
      <c r="H463" s="475"/>
      <c r="I463" s="439">
        <v>150</v>
      </c>
      <c r="J463" s="440" t="s">
        <v>2381</v>
      </c>
      <c r="K463" s="437" t="s">
        <v>355</v>
      </c>
    </row>
    <row r="464" spans="1:11" ht="23.25">
      <c r="A464" s="473" t="s">
        <v>1838</v>
      </c>
      <c r="B464" s="437" t="s">
        <v>295</v>
      </c>
      <c r="C464" s="437" t="s">
        <v>266</v>
      </c>
      <c r="D464" s="476" t="s">
        <v>925</v>
      </c>
      <c r="E464" s="441" t="s">
        <v>2322</v>
      </c>
      <c r="F464" s="474" t="s">
        <v>2359</v>
      </c>
      <c r="G464" s="437" t="s">
        <v>296</v>
      </c>
      <c r="H464" s="475"/>
      <c r="I464" s="439">
        <v>150</v>
      </c>
      <c r="J464" s="440" t="s">
        <v>2381</v>
      </c>
      <c r="K464" s="437" t="s">
        <v>355</v>
      </c>
    </row>
    <row r="465" spans="1:11" ht="23.25">
      <c r="A465" s="473" t="s">
        <v>1839</v>
      </c>
      <c r="B465" s="437" t="s">
        <v>295</v>
      </c>
      <c r="C465" s="437" t="s">
        <v>266</v>
      </c>
      <c r="D465" s="476" t="s">
        <v>926</v>
      </c>
      <c r="E465" s="441" t="s">
        <v>2322</v>
      </c>
      <c r="F465" s="474" t="s">
        <v>2359</v>
      </c>
      <c r="G465" s="437" t="s">
        <v>296</v>
      </c>
      <c r="H465" s="475"/>
      <c r="I465" s="439">
        <v>150</v>
      </c>
      <c r="J465" s="440" t="s">
        <v>2381</v>
      </c>
      <c r="K465" s="437" t="s">
        <v>355</v>
      </c>
    </row>
    <row r="466" spans="1:11" ht="23.25">
      <c r="A466" s="473" t="s">
        <v>1840</v>
      </c>
      <c r="B466" s="437" t="s">
        <v>295</v>
      </c>
      <c r="C466" s="437" t="s">
        <v>266</v>
      </c>
      <c r="D466" s="476" t="s">
        <v>927</v>
      </c>
      <c r="E466" s="441" t="s">
        <v>2322</v>
      </c>
      <c r="F466" s="474" t="s">
        <v>2359</v>
      </c>
      <c r="G466" s="437" t="s">
        <v>296</v>
      </c>
      <c r="H466" s="475"/>
      <c r="I466" s="439">
        <v>150</v>
      </c>
      <c r="J466" s="440" t="s">
        <v>2381</v>
      </c>
      <c r="K466" s="437" t="s">
        <v>355</v>
      </c>
    </row>
    <row r="467" spans="1:11" ht="23.25">
      <c r="A467" s="473" t="s">
        <v>1841</v>
      </c>
      <c r="B467" s="437" t="s">
        <v>295</v>
      </c>
      <c r="C467" s="437" t="s">
        <v>266</v>
      </c>
      <c r="D467" s="476" t="s">
        <v>928</v>
      </c>
      <c r="E467" s="441" t="s">
        <v>2322</v>
      </c>
      <c r="F467" s="474" t="s">
        <v>2359</v>
      </c>
      <c r="G467" s="437" t="s">
        <v>296</v>
      </c>
      <c r="H467" s="475"/>
      <c r="I467" s="439">
        <v>150</v>
      </c>
      <c r="J467" s="440" t="s">
        <v>2381</v>
      </c>
      <c r="K467" s="437" t="s">
        <v>355</v>
      </c>
    </row>
    <row r="468" spans="1:11" ht="23.25">
      <c r="A468" s="473" t="s">
        <v>1842</v>
      </c>
      <c r="B468" s="437" t="s">
        <v>295</v>
      </c>
      <c r="C468" s="437" t="s">
        <v>266</v>
      </c>
      <c r="D468" s="476" t="s">
        <v>929</v>
      </c>
      <c r="E468" s="441" t="s">
        <v>2322</v>
      </c>
      <c r="F468" s="474" t="s">
        <v>2359</v>
      </c>
      <c r="G468" s="437" t="s">
        <v>296</v>
      </c>
      <c r="H468" s="475"/>
      <c r="I468" s="439">
        <v>150</v>
      </c>
      <c r="J468" s="440" t="s">
        <v>2381</v>
      </c>
      <c r="K468" s="437" t="s">
        <v>355</v>
      </c>
    </row>
    <row r="469" spans="1:11" ht="23.25">
      <c r="A469" s="473" t="s">
        <v>1843</v>
      </c>
      <c r="B469" s="437" t="s">
        <v>295</v>
      </c>
      <c r="C469" s="437" t="s">
        <v>266</v>
      </c>
      <c r="D469" s="476" t="s">
        <v>930</v>
      </c>
      <c r="E469" s="441" t="s">
        <v>2322</v>
      </c>
      <c r="F469" s="474" t="s">
        <v>2359</v>
      </c>
      <c r="G469" s="437" t="s">
        <v>296</v>
      </c>
      <c r="H469" s="475"/>
      <c r="I469" s="439">
        <v>150</v>
      </c>
      <c r="J469" s="440" t="s">
        <v>2381</v>
      </c>
      <c r="K469" s="437" t="s">
        <v>355</v>
      </c>
    </row>
    <row r="470" spans="1:11" ht="23.25">
      <c r="A470" s="473" t="s">
        <v>1844</v>
      </c>
      <c r="B470" s="437" t="s">
        <v>295</v>
      </c>
      <c r="C470" s="437" t="s">
        <v>266</v>
      </c>
      <c r="D470" s="476" t="s">
        <v>931</v>
      </c>
      <c r="E470" s="441" t="s">
        <v>2322</v>
      </c>
      <c r="F470" s="474" t="s">
        <v>2359</v>
      </c>
      <c r="G470" s="437" t="s">
        <v>296</v>
      </c>
      <c r="H470" s="475"/>
      <c r="I470" s="439">
        <v>150</v>
      </c>
      <c r="J470" s="440" t="s">
        <v>2381</v>
      </c>
      <c r="K470" s="437" t="s">
        <v>355</v>
      </c>
    </row>
    <row r="471" spans="1:11" ht="23.25">
      <c r="A471" s="473" t="s">
        <v>1845</v>
      </c>
      <c r="B471" s="437" t="s">
        <v>295</v>
      </c>
      <c r="C471" s="437" t="s">
        <v>266</v>
      </c>
      <c r="D471" s="476" t="s">
        <v>932</v>
      </c>
      <c r="E471" s="441" t="s">
        <v>2322</v>
      </c>
      <c r="F471" s="474" t="s">
        <v>2359</v>
      </c>
      <c r="G471" s="437" t="s">
        <v>296</v>
      </c>
      <c r="H471" s="475"/>
      <c r="I471" s="439">
        <v>150</v>
      </c>
      <c r="J471" s="440" t="s">
        <v>2381</v>
      </c>
      <c r="K471" s="437" t="s">
        <v>355</v>
      </c>
    </row>
    <row r="472" spans="1:11" ht="23.25">
      <c r="A472" s="473" t="s">
        <v>1846</v>
      </c>
      <c r="B472" s="437" t="s">
        <v>295</v>
      </c>
      <c r="C472" s="437" t="s">
        <v>266</v>
      </c>
      <c r="D472" s="476" t="s">
        <v>933</v>
      </c>
      <c r="E472" s="441" t="s">
        <v>2322</v>
      </c>
      <c r="F472" s="474" t="s">
        <v>2359</v>
      </c>
      <c r="G472" s="437" t="s">
        <v>296</v>
      </c>
      <c r="H472" s="475"/>
      <c r="I472" s="439">
        <v>150</v>
      </c>
      <c r="J472" s="440" t="s">
        <v>2381</v>
      </c>
      <c r="K472" s="437" t="s">
        <v>355</v>
      </c>
    </row>
    <row r="473" spans="1:11" ht="23.25">
      <c r="A473" s="473" t="s">
        <v>1847</v>
      </c>
      <c r="B473" s="437" t="s">
        <v>295</v>
      </c>
      <c r="C473" s="437" t="s">
        <v>266</v>
      </c>
      <c r="D473" s="476" t="s">
        <v>934</v>
      </c>
      <c r="E473" s="441" t="s">
        <v>2322</v>
      </c>
      <c r="F473" s="474" t="s">
        <v>2359</v>
      </c>
      <c r="G473" s="437" t="s">
        <v>296</v>
      </c>
      <c r="H473" s="475"/>
      <c r="I473" s="439">
        <v>150</v>
      </c>
      <c r="J473" s="440" t="s">
        <v>2381</v>
      </c>
      <c r="K473" s="437" t="s">
        <v>355</v>
      </c>
    </row>
    <row r="474" spans="1:11" ht="23.25">
      <c r="A474" s="473" t="s">
        <v>1848</v>
      </c>
      <c r="B474" s="437" t="s">
        <v>295</v>
      </c>
      <c r="C474" s="437" t="s">
        <v>266</v>
      </c>
      <c r="D474" s="476" t="s">
        <v>935</v>
      </c>
      <c r="E474" s="441" t="s">
        <v>2322</v>
      </c>
      <c r="F474" s="474" t="s">
        <v>2359</v>
      </c>
      <c r="G474" s="437" t="s">
        <v>296</v>
      </c>
      <c r="H474" s="475"/>
      <c r="I474" s="439">
        <v>150</v>
      </c>
      <c r="J474" s="440" t="s">
        <v>2381</v>
      </c>
      <c r="K474" s="437" t="s">
        <v>355</v>
      </c>
    </row>
    <row r="475" spans="1:11" ht="23.25">
      <c r="A475" s="473" t="s">
        <v>1849</v>
      </c>
      <c r="B475" s="437" t="s">
        <v>295</v>
      </c>
      <c r="C475" s="437" t="s">
        <v>266</v>
      </c>
      <c r="D475" s="476" t="s">
        <v>936</v>
      </c>
      <c r="E475" s="441" t="s">
        <v>2322</v>
      </c>
      <c r="F475" s="474" t="s">
        <v>2359</v>
      </c>
      <c r="G475" s="437" t="s">
        <v>296</v>
      </c>
      <c r="H475" s="475"/>
      <c r="I475" s="439">
        <v>150</v>
      </c>
      <c r="J475" s="440" t="s">
        <v>2381</v>
      </c>
      <c r="K475" s="437" t="s">
        <v>355</v>
      </c>
    </row>
    <row r="476" spans="1:11" ht="23.25">
      <c r="A476" s="473" t="s">
        <v>1850</v>
      </c>
      <c r="B476" s="437" t="s">
        <v>295</v>
      </c>
      <c r="C476" s="437" t="s">
        <v>266</v>
      </c>
      <c r="D476" s="476" t="s">
        <v>937</v>
      </c>
      <c r="E476" s="441" t="s">
        <v>2322</v>
      </c>
      <c r="F476" s="474" t="s">
        <v>2359</v>
      </c>
      <c r="G476" s="437" t="s">
        <v>296</v>
      </c>
      <c r="H476" s="475"/>
      <c r="I476" s="439">
        <v>150</v>
      </c>
      <c r="J476" s="440" t="s">
        <v>2381</v>
      </c>
      <c r="K476" s="437" t="s">
        <v>355</v>
      </c>
    </row>
    <row r="477" spans="1:11" ht="23.25">
      <c r="A477" s="473" t="s">
        <v>1851</v>
      </c>
      <c r="B477" s="437" t="s">
        <v>295</v>
      </c>
      <c r="C477" s="437" t="s">
        <v>266</v>
      </c>
      <c r="D477" s="476" t="s">
        <v>938</v>
      </c>
      <c r="E477" s="441" t="s">
        <v>2322</v>
      </c>
      <c r="F477" s="474" t="s">
        <v>2359</v>
      </c>
      <c r="G477" s="437" t="s">
        <v>296</v>
      </c>
      <c r="H477" s="475"/>
      <c r="I477" s="439">
        <v>150</v>
      </c>
      <c r="J477" s="440" t="s">
        <v>2381</v>
      </c>
      <c r="K477" s="437" t="s">
        <v>355</v>
      </c>
    </row>
    <row r="478" spans="1:11" ht="23.25">
      <c r="A478" s="473" t="s">
        <v>1852</v>
      </c>
      <c r="B478" s="437" t="s">
        <v>295</v>
      </c>
      <c r="C478" s="437" t="s">
        <v>266</v>
      </c>
      <c r="D478" s="476" t="s">
        <v>939</v>
      </c>
      <c r="E478" s="441" t="s">
        <v>2322</v>
      </c>
      <c r="F478" s="474" t="s">
        <v>2359</v>
      </c>
      <c r="G478" s="437" t="s">
        <v>296</v>
      </c>
      <c r="H478" s="475"/>
      <c r="I478" s="439">
        <v>150</v>
      </c>
      <c r="J478" s="440" t="s">
        <v>2381</v>
      </c>
      <c r="K478" s="437" t="s">
        <v>355</v>
      </c>
    </row>
    <row r="479" spans="1:11" ht="23.25">
      <c r="A479" s="473" t="s">
        <v>1853</v>
      </c>
      <c r="B479" s="437" t="s">
        <v>295</v>
      </c>
      <c r="C479" s="437" t="s">
        <v>266</v>
      </c>
      <c r="D479" s="476" t="s">
        <v>940</v>
      </c>
      <c r="E479" s="441" t="s">
        <v>2322</v>
      </c>
      <c r="F479" s="474" t="s">
        <v>2359</v>
      </c>
      <c r="G479" s="437" t="s">
        <v>296</v>
      </c>
      <c r="H479" s="475"/>
      <c r="I479" s="439">
        <v>150</v>
      </c>
      <c r="J479" s="440" t="s">
        <v>2381</v>
      </c>
      <c r="K479" s="437" t="s">
        <v>355</v>
      </c>
    </row>
    <row r="480" spans="1:11" ht="23.25">
      <c r="A480" s="473" t="s">
        <v>1854</v>
      </c>
      <c r="B480" s="437" t="s">
        <v>295</v>
      </c>
      <c r="C480" s="437" t="s">
        <v>266</v>
      </c>
      <c r="D480" s="476" t="s">
        <v>941</v>
      </c>
      <c r="E480" s="441" t="s">
        <v>2322</v>
      </c>
      <c r="F480" s="474" t="s">
        <v>2359</v>
      </c>
      <c r="G480" s="437" t="s">
        <v>296</v>
      </c>
      <c r="H480" s="475"/>
      <c r="I480" s="439">
        <v>150</v>
      </c>
      <c r="J480" s="440" t="s">
        <v>2381</v>
      </c>
      <c r="K480" s="437" t="s">
        <v>355</v>
      </c>
    </row>
    <row r="481" spans="1:11" ht="23.25">
      <c r="A481" s="473" t="s">
        <v>1855</v>
      </c>
      <c r="B481" s="437" t="s">
        <v>295</v>
      </c>
      <c r="C481" s="437" t="s">
        <v>266</v>
      </c>
      <c r="D481" s="476" t="s">
        <v>942</v>
      </c>
      <c r="E481" s="441" t="s">
        <v>2322</v>
      </c>
      <c r="F481" s="474" t="s">
        <v>2359</v>
      </c>
      <c r="G481" s="437" t="s">
        <v>296</v>
      </c>
      <c r="H481" s="475"/>
      <c r="I481" s="439">
        <v>150</v>
      </c>
      <c r="J481" s="440" t="s">
        <v>2381</v>
      </c>
      <c r="K481" s="437" t="s">
        <v>355</v>
      </c>
    </row>
    <row r="482" spans="1:11" ht="23.25">
      <c r="A482" s="473" t="s">
        <v>1856</v>
      </c>
      <c r="B482" s="437" t="s">
        <v>295</v>
      </c>
      <c r="C482" s="437" t="s">
        <v>266</v>
      </c>
      <c r="D482" s="476" t="s">
        <v>943</v>
      </c>
      <c r="E482" s="441" t="s">
        <v>2322</v>
      </c>
      <c r="F482" s="474" t="s">
        <v>2359</v>
      </c>
      <c r="G482" s="437" t="s">
        <v>296</v>
      </c>
      <c r="H482" s="475"/>
      <c r="I482" s="439">
        <v>150</v>
      </c>
      <c r="J482" s="440" t="s">
        <v>2381</v>
      </c>
      <c r="K482" s="437" t="s">
        <v>355</v>
      </c>
    </row>
    <row r="483" spans="1:11" ht="23.25">
      <c r="A483" s="473" t="s">
        <v>1857</v>
      </c>
      <c r="B483" s="437" t="s">
        <v>295</v>
      </c>
      <c r="C483" s="437" t="s">
        <v>266</v>
      </c>
      <c r="D483" s="476" t="s">
        <v>944</v>
      </c>
      <c r="E483" s="441" t="s">
        <v>2322</v>
      </c>
      <c r="F483" s="474" t="s">
        <v>2359</v>
      </c>
      <c r="G483" s="437" t="s">
        <v>296</v>
      </c>
      <c r="H483" s="475"/>
      <c r="I483" s="439">
        <v>150</v>
      </c>
      <c r="J483" s="440" t="s">
        <v>2381</v>
      </c>
      <c r="K483" s="437" t="s">
        <v>355</v>
      </c>
    </row>
    <row r="484" spans="1:11" ht="23.25">
      <c r="A484" s="473" t="s">
        <v>1858</v>
      </c>
      <c r="B484" s="437" t="s">
        <v>295</v>
      </c>
      <c r="C484" s="437" t="s">
        <v>266</v>
      </c>
      <c r="D484" s="476" t="s">
        <v>945</v>
      </c>
      <c r="E484" s="441" t="s">
        <v>2322</v>
      </c>
      <c r="F484" s="474" t="s">
        <v>2359</v>
      </c>
      <c r="G484" s="437" t="s">
        <v>296</v>
      </c>
      <c r="H484" s="475"/>
      <c r="I484" s="439">
        <v>150</v>
      </c>
      <c r="J484" s="440" t="s">
        <v>2381</v>
      </c>
      <c r="K484" s="437" t="s">
        <v>355</v>
      </c>
    </row>
    <row r="485" spans="1:11" ht="23.25">
      <c r="A485" s="473" t="s">
        <v>1859</v>
      </c>
      <c r="B485" s="437" t="s">
        <v>295</v>
      </c>
      <c r="C485" s="437" t="s">
        <v>266</v>
      </c>
      <c r="D485" s="476" t="s">
        <v>946</v>
      </c>
      <c r="E485" s="441" t="s">
        <v>2322</v>
      </c>
      <c r="F485" s="474" t="s">
        <v>2359</v>
      </c>
      <c r="G485" s="437" t="s">
        <v>296</v>
      </c>
      <c r="H485" s="475"/>
      <c r="I485" s="439">
        <v>150</v>
      </c>
      <c r="J485" s="440" t="s">
        <v>2381</v>
      </c>
      <c r="K485" s="437" t="s">
        <v>355</v>
      </c>
    </row>
    <row r="486" spans="1:11" ht="23.25">
      <c r="A486" s="473" t="s">
        <v>1860</v>
      </c>
      <c r="B486" s="437" t="s">
        <v>295</v>
      </c>
      <c r="C486" s="437" t="s">
        <v>266</v>
      </c>
      <c r="D486" s="476" t="s">
        <v>947</v>
      </c>
      <c r="E486" s="441" t="s">
        <v>2322</v>
      </c>
      <c r="F486" s="474" t="s">
        <v>2359</v>
      </c>
      <c r="G486" s="437" t="s">
        <v>296</v>
      </c>
      <c r="H486" s="475"/>
      <c r="I486" s="439">
        <v>150</v>
      </c>
      <c r="J486" s="440" t="s">
        <v>2381</v>
      </c>
      <c r="K486" s="437" t="s">
        <v>355</v>
      </c>
    </row>
    <row r="487" spans="1:11" ht="23.25">
      <c r="A487" s="473" t="s">
        <v>1861</v>
      </c>
      <c r="B487" s="437" t="s">
        <v>295</v>
      </c>
      <c r="C487" s="437" t="s">
        <v>266</v>
      </c>
      <c r="D487" s="441" t="s">
        <v>948</v>
      </c>
      <c r="E487" s="441" t="s">
        <v>2323</v>
      </c>
      <c r="F487" s="474" t="s">
        <v>2352</v>
      </c>
      <c r="G487" s="437" t="s">
        <v>296</v>
      </c>
      <c r="H487" s="475"/>
      <c r="I487" s="439">
        <v>3000</v>
      </c>
      <c r="J487" s="440" t="s">
        <v>108</v>
      </c>
      <c r="K487" s="437" t="s">
        <v>355</v>
      </c>
    </row>
    <row r="488" spans="1:11" ht="23.25">
      <c r="A488" s="473" t="s">
        <v>1862</v>
      </c>
      <c r="B488" s="437" t="s">
        <v>295</v>
      </c>
      <c r="C488" s="437" t="s">
        <v>266</v>
      </c>
      <c r="D488" s="441" t="s">
        <v>949</v>
      </c>
      <c r="E488" s="441" t="s">
        <v>2323</v>
      </c>
      <c r="F488" s="474" t="s">
        <v>2352</v>
      </c>
      <c r="G488" s="437" t="s">
        <v>296</v>
      </c>
      <c r="H488" s="475"/>
      <c r="I488" s="439">
        <v>3000</v>
      </c>
      <c r="J488" s="440" t="s">
        <v>108</v>
      </c>
      <c r="K488" s="437" t="s">
        <v>355</v>
      </c>
    </row>
    <row r="489" spans="1:11" ht="23.25">
      <c r="A489" s="473" t="s">
        <v>1863</v>
      </c>
      <c r="B489" s="437" t="s">
        <v>295</v>
      </c>
      <c r="C489" s="437" t="s">
        <v>266</v>
      </c>
      <c r="D489" s="441" t="s">
        <v>950</v>
      </c>
      <c r="E489" s="441" t="s">
        <v>2323</v>
      </c>
      <c r="F489" s="474" t="s">
        <v>2355</v>
      </c>
      <c r="G489" s="437" t="s">
        <v>296</v>
      </c>
      <c r="H489" s="475"/>
      <c r="I489" s="439">
        <v>3000</v>
      </c>
      <c r="J489" s="440" t="s">
        <v>108</v>
      </c>
      <c r="K489" s="437" t="s">
        <v>355</v>
      </c>
    </row>
    <row r="490" spans="1:11" ht="23.25">
      <c r="A490" s="473" t="s">
        <v>1864</v>
      </c>
      <c r="B490" s="437" t="s">
        <v>295</v>
      </c>
      <c r="C490" s="437" t="s">
        <v>266</v>
      </c>
      <c r="D490" s="441" t="s">
        <v>951</v>
      </c>
      <c r="E490" s="441" t="s">
        <v>2323</v>
      </c>
      <c r="F490" s="474" t="s">
        <v>2355</v>
      </c>
      <c r="G490" s="437" t="s">
        <v>296</v>
      </c>
      <c r="H490" s="475"/>
      <c r="I490" s="439">
        <v>3000</v>
      </c>
      <c r="J490" s="440" t="s">
        <v>108</v>
      </c>
      <c r="K490" s="437" t="s">
        <v>355</v>
      </c>
    </row>
    <row r="491" spans="1:11" ht="23.25">
      <c r="A491" s="473" t="s">
        <v>1865</v>
      </c>
      <c r="B491" s="437" t="s">
        <v>295</v>
      </c>
      <c r="C491" s="437" t="s">
        <v>266</v>
      </c>
      <c r="D491" s="441" t="s">
        <v>952</v>
      </c>
      <c r="E491" s="441" t="s">
        <v>2323</v>
      </c>
      <c r="F491" s="474" t="s">
        <v>2352</v>
      </c>
      <c r="G491" s="437" t="s">
        <v>296</v>
      </c>
      <c r="H491" s="475"/>
      <c r="I491" s="439">
        <v>3000</v>
      </c>
      <c r="J491" s="440" t="s">
        <v>2384</v>
      </c>
      <c r="K491" s="437" t="s">
        <v>355</v>
      </c>
    </row>
    <row r="492" spans="1:11" ht="23.25">
      <c r="A492" s="473" t="s">
        <v>1866</v>
      </c>
      <c r="B492" s="437" t="s">
        <v>295</v>
      </c>
      <c r="C492" s="437" t="s">
        <v>266</v>
      </c>
      <c r="D492" s="441" t="s">
        <v>953</v>
      </c>
      <c r="E492" s="441" t="s">
        <v>2329</v>
      </c>
      <c r="F492" s="474" t="s">
        <v>2360</v>
      </c>
      <c r="G492" s="437" t="s">
        <v>296</v>
      </c>
      <c r="H492" s="475"/>
      <c r="I492" s="439">
        <v>2700</v>
      </c>
      <c r="J492" s="440" t="s">
        <v>2381</v>
      </c>
      <c r="K492" s="437" t="s">
        <v>355</v>
      </c>
    </row>
    <row r="493" spans="1:11" ht="23.25">
      <c r="A493" s="473" t="s">
        <v>1867</v>
      </c>
      <c r="B493" s="437" t="s">
        <v>295</v>
      </c>
      <c r="C493" s="437" t="s">
        <v>266</v>
      </c>
      <c r="D493" s="441" t="s">
        <v>954</v>
      </c>
      <c r="E493" s="441" t="s">
        <v>2329</v>
      </c>
      <c r="F493" s="474" t="s">
        <v>2360</v>
      </c>
      <c r="G493" s="437" t="s">
        <v>296</v>
      </c>
      <c r="H493" s="475"/>
      <c r="I493" s="439">
        <v>2700</v>
      </c>
      <c r="J493" s="440" t="s">
        <v>2381</v>
      </c>
      <c r="K493" s="437" t="s">
        <v>355</v>
      </c>
    </row>
    <row r="494" spans="1:11" ht="23.25">
      <c r="A494" s="473" t="s">
        <v>1868</v>
      </c>
      <c r="B494" s="437" t="s">
        <v>295</v>
      </c>
      <c r="C494" s="437" t="s">
        <v>266</v>
      </c>
      <c r="D494" s="441" t="s">
        <v>955</v>
      </c>
      <c r="E494" s="441" t="s">
        <v>2329</v>
      </c>
      <c r="F494" s="474" t="s">
        <v>2360</v>
      </c>
      <c r="G494" s="437" t="s">
        <v>296</v>
      </c>
      <c r="H494" s="475"/>
      <c r="I494" s="439">
        <v>2700</v>
      </c>
      <c r="J494" s="440" t="s">
        <v>2381</v>
      </c>
      <c r="K494" s="437" t="s">
        <v>355</v>
      </c>
    </row>
    <row r="495" spans="1:11" ht="23.25">
      <c r="A495" s="473" t="s">
        <v>1869</v>
      </c>
      <c r="B495" s="437" t="s">
        <v>295</v>
      </c>
      <c r="C495" s="437" t="s">
        <v>266</v>
      </c>
      <c r="D495" s="441" t="s">
        <v>956</v>
      </c>
      <c r="E495" s="441" t="s">
        <v>2329</v>
      </c>
      <c r="F495" s="474" t="s">
        <v>2360</v>
      </c>
      <c r="G495" s="437" t="s">
        <v>296</v>
      </c>
      <c r="H495" s="475"/>
      <c r="I495" s="439">
        <v>2700</v>
      </c>
      <c r="J495" s="440" t="s">
        <v>2381</v>
      </c>
      <c r="K495" s="437" t="s">
        <v>355</v>
      </c>
    </row>
    <row r="496" spans="1:11" ht="23.25">
      <c r="A496" s="473" t="s">
        <v>1870</v>
      </c>
      <c r="B496" s="437" t="s">
        <v>295</v>
      </c>
      <c r="C496" s="437" t="s">
        <v>266</v>
      </c>
      <c r="D496" s="441" t="s">
        <v>957</v>
      </c>
      <c r="E496" s="441" t="s">
        <v>2321</v>
      </c>
      <c r="F496" s="474" t="s">
        <v>2331</v>
      </c>
      <c r="G496" s="437" t="s">
        <v>296</v>
      </c>
      <c r="H496" s="475"/>
      <c r="I496" s="439">
        <v>4000</v>
      </c>
      <c r="J496" s="440" t="s">
        <v>2381</v>
      </c>
      <c r="K496" s="437" t="s">
        <v>355</v>
      </c>
    </row>
    <row r="497" spans="1:11" ht="23.25">
      <c r="A497" s="473" t="s">
        <v>1871</v>
      </c>
      <c r="B497" s="437" t="s">
        <v>295</v>
      </c>
      <c r="C497" s="437" t="s">
        <v>266</v>
      </c>
      <c r="D497" s="441" t="s">
        <v>958</v>
      </c>
      <c r="E497" s="441" t="s">
        <v>2321</v>
      </c>
      <c r="F497" s="474" t="s">
        <v>2331</v>
      </c>
      <c r="G497" s="437" t="s">
        <v>296</v>
      </c>
      <c r="H497" s="475"/>
      <c r="I497" s="439">
        <v>4000</v>
      </c>
      <c r="J497" s="440" t="s">
        <v>2381</v>
      </c>
      <c r="K497" s="437" t="s">
        <v>355</v>
      </c>
    </row>
    <row r="498" spans="1:11" ht="23.25">
      <c r="A498" s="473" t="s">
        <v>1872</v>
      </c>
      <c r="B498" s="437" t="s">
        <v>295</v>
      </c>
      <c r="C498" s="437" t="s">
        <v>266</v>
      </c>
      <c r="D498" s="441" t="s">
        <v>959</v>
      </c>
      <c r="E498" s="441" t="s">
        <v>2321</v>
      </c>
      <c r="F498" s="474" t="s">
        <v>2331</v>
      </c>
      <c r="G498" s="437" t="s">
        <v>296</v>
      </c>
      <c r="H498" s="475"/>
      <c r="I498" s="439">
        <v>4000</v>
      </c>
      <c r="J498" s="440" t="s">
        <v>2381</v>
      </c>
      <c r="K498" s="437" t="s">
        <v>355</v>
      </c>
    </row>
    <row r="499" spans="1:11" ht="23.25">
      <c r="A499" s="473" t="s">
        <v>1873</v>
      </c>
      <c r="B499" s="437" t="s">
        <v>295</v>
      </c>
      <c r="C499" s="437" t="s">
        <v>266</v>
      </c>
      <c r="D499" s="441" t="s">
        <v>960</v>
      </c>
      <c r="E499" s="441" t="s">
        <v>2321</v>
      </c>
      <c r="F499" s="474" t="s">
        <v>2331</v>
      </c>
      <c r="G499" s="437" t="s">
        <v>296</v>
      </c>
      <c r="H499" s="475"/>
      <c r="I499" s="439">
        <v>4000</v>
      </c>
      <c r="J499" s="440" t="s">
        <v>108</v>
      </c>
      <c r="K499" s="437" t="s">
        <v>355</v>
      </c>
    </row>
    <row r="500" spans="1:11" ht="23.25">
      <c r="A500" s="473" t="s">
        <v>1874</v>
      </c>
      <c r="B500" s="437" t="s">
        <v>295</v>
      </c>
      <c r="C500" s="437" t="s">
        <v>266</v>
      </c>
      <c r="D500" s="441" t="s">
        <v>961</v>
      </c>
      <c r="E500" s="441" t="s">
        <v>2321</v>
      </c>
      <c r="F500" s="474" t="s">
        <v>2331</v>
      </c>
      <c r="G500" s="437" t="s">
        <v>296</v>
      </c>
      <c r="H500" s="475"/>
      <c r="I500" s="439">
        <v>4000</v>
      </c>
      <c r="J500" s="440" t="s">
        <v>144</v>
      </c>
      <c r="K500" s="437" t="s">
        <v>355</v>
      </c>
    </row>
    <row r="501" spans="1:11" ht="23.25">
      <c r="A501" s="473" t="s">
        <v>1875</v>
      </c>
      <c r="B501" s="437" t="s">
        <v>295</v>
      </c>
      <c r="C501" s="437" t="s">
        <v>266</v>
      </c>
      <c r="D501" s="441" t="s">
        <v>962</v>
      </c>
      <c r="E501" s="441" t="s">
        <v>2324</v>
      </c>
      <c r="F501" s="474" t="s">
        <v>2324</v>
      </c>
      <c r="G501" s="437" t="s">
        <v>296</v>
      </c>
      <c r="H501" s="475"/>
      <c r="I501" s="439">
        <v>17700</v>
      </c>
      <c r="J501" s="440" t="s">
        <v>144</v>
      </c>
      <c r="K501" s="437" t="s">
        <v>355</v>
      </c>
    </row>
    <row r="502" spans="1:11" ht="23.25">
      <c r="A502" s="473" t="s">
        <v>1876</v>
      </c>
      <c r="B502" s="437" t="s">
        <v>295</v>
      </c>
      <c r="C502" s="437" t="s">
        <v>266</v>
      </c>
      <c r="D502" s="441" t="s">
        <v>963</v>
      </c>
      <c r="E502" s="441" t="s">
        <v>2321</v>
      </c>
      <c r="F502" s="474" t="s">
        <v>2361</v>
      </c>
      <c r="G502" s="437" t="s">
        <v>296</v>
      </c>
      <c r="H502" s="475"/>
      <c r="I502" s="439">
        <v>3000</v>
      </c>
      <c r="J502" s="440" t="s">
        <v>2383</v>
      </c>
      <c r="K502" s="437" t="s">
        <v>355</v>
      </c>
    </row>
    <row r="503" spans="1:11" ht="23.25">
      <c r="A503" s="473" t="s">
        <v>1877</v>
      </c>
      <c r="B503" s="437" t="s">
        <v>295</v>
      </c>
      <c r="C503" s="437" t="s">
        <v>266</v>
      </c>
      <c r="D503" s="441" t="s">
        <v>964</v>
      </c>
      <c r="E503" s="441" t="s">
        <v>2321</v>
      </c>
      <c r="F503" s="474" t="s">
        <v>2361</v>
      </c>
      <c r="G503" s="437" t="s">
        <v>296</v>
      </c>
      <c r="H503" s="475"/>
      <c r="I503" s="439">
        <v>3000</v>
      </c>
      <c r="J503" s="440" t="s">
        <v>2383</v>
      </c>
      <c r="K503" s="437" t="s">
        <v>355</v>
      </c>
    </row>
    <row r="504" spans="1:11" ht="23.25">
      <c r="A504" s="473" t="s">
        <v>1878</v>
      </c>
      <c r="B504" s="437" t="s">
        <v>295</v>
      </c>
      <c r="C504" s="437" t="s">
        <v>266</v>
      </c>
      <c r="D504" s="441" t="s">
        <v>965</v>
      </c>
      <c r="E504" s="441" t="s">
        <v>2321</v>
      </c>
      <c r="F504" s="474" t="s">
        <v>2361</v>
      </c>
      <c r="G504" s="437" t="s">
        <v>296</v>
      </c>
      <c r="H504" s="475"/>
      <c r="I504" s="439">
        <v>3000</v>
      </c>
      <c r="J504" s="440" t="s">
        <v>2383</v>
      </c>
      <c r="K504" s="437" t="s">
        <v>355</v>
      </c>
    </row>
    <row r="505" spans="1:11" ht="23.25">
      <c r="A505" s="473" t="s">
        <v>1879</v>
      </c>
      <c r="B505" s="437" t="s">
        <v>295</v>
      </c>
      <c r="C505" s="437" t="s">
        <v>266</v>
      </c>
      <c r="D505" s="441" t="s">
        <v>966</v>
      </c>
      <c r="E505" s="441" t="s">
        <v>2326</v>
      </c>
      <c r="F505" s="474" t="s">
        <v>2362</v>
      </c>
      <c r="G505" s="437" t="s">
        <v>296</v>
      </c>
      <c r="H505" s="475"/>
      <c r="I505" s="439">
        <v>2700</v>
      </c>
      <c r="J505" s="440" t="s">
        <v>2383</v>
      </c>
      <c r="K505" s="437" t="s">
        <v>355</v>
      </c>
    </row>
    <row r="506" spans="1:11" ht="23.25">
      <c r="A506" s="473" t="s">
        <v>1880</v>
      </c>
      <c r="B506" s="437" t="s">
        <v>295</v>
      </c>
      <c r="C506" s="437" t="s">
        <v>266</v>
      </c>
      <c r="D506" s="441" t="s">
        <v>967</v>
      </c>
      <c r="E506" s="441" t="s">
        <v>2326</v>
      </c>
      <c r="F506" s="474" t="s">
        <v>2362</v>
      </c>
      <c r="G506" s="437" t="s">
        <v>296</v>
      </c>
      <c r="H506" s="475"/>
      <c r="I506" s="439">
        <v>2700</v>
      </c>
      <c r="J506" s="440" t="s">
        <v>2383</v>
      </c>
      <c r="K506" s="437" t="s">
        <v>355</v>
      </c>
    </row>
    <row r="507" spans="1:11" ht="23.25">
      <c r="A507" s="473" t="s">
        <v>1881</v>
      </c>
      <c r="B507" s="437" t="s">
        <v>295</v>
      </c>
      <c r="C507" s="437" t="s">
        <v>266</v>
      </c>
      <c r="D507" s="441" t="s">
        <v>966</v>
      </c>
      <c r="E507" s="441" t="s">
        <v>2326</v>
      </c>
      <c r="F507" s="474" t="s">
        <v>2363</v>
      </c>
      <c r="G507" s="437" t="s">
        <v>296</v>
      </c>
      <c r="H507" s="475"/>
      <c r="I507" s="439">
        <v>1575</v>
      </c>
      <c r="J507" s="440" t="s">
        <v>2383</v>
      </c>
      <c r="K507" s="437" t="s">
        <v>355</v>
      </c>
    </row>
    <row r="508" spans="1:11" ht="23.25">
      <c r="A508" s="473" t="s">
        <v>1882</v>
      </c>
      <c r="B508" s="437" t="s">
        <v>295</v>
      </c>
      <c r="C508" s="437" t="s">
        <v>266</v>
      </c>
      <c r="D508" s="441" t="s">
        <v>967</v>
      </c>
      <c r="E508" s="441" t="s">
        <v>2326</v>
      </c>
      <c r="F508" s="474" t="s">
        <v>2363</v>
      </c>
      <c r="G508" s="437" t="s">
        <v>296</v>
      </c>
      <c r="H508" s="475"/>
      <c r="I508" s="439">
        <v>1575</v>
      </c>
      <c r="J508" s="440" t="s">
        <v>2383</v>
      </c>
      <c r="K508" s="437" t="s">
        <v>355</v>
      </c>
    </row>
    <row r="509" spans="1:11" ht="23.25">
      <c r="A509" s="473" t="s">
        <v>1883</v>
      </c>
      <c r="B509" s="437" t="s">
        <v>295</v>
      </c>
      <c r="C509" s="437" t="s">
        <v>266</v>
      </c>
      <c r="D509" s="441" t="s">
        <v>968</v>
      </c>
      <c r="E509" s="441" t="s">
        <v>2326</v>
      </c>
      <c r="F509" s="474" t="s">
        <v>2363</v>
      </c>
      <c r="G509" s="437" t="s">
        <v>296</v>
      </c>
      <c r="H509" s="475"/>
      <c r="I509" s="439">
        <v>1575</v>
      </c>
      <c r="J509" s="440" t="s">
        <v>2383</v>
      </c>
      <c r="K509" s="437" t="s">
        <v>355</v>
      </c>
    </row>
    <row r="510" spans="1:11" ht="23.25">
      <c r="A510" s="473" t="s">
        <v>1884</v>
      </c>
      <c r="B510" s="437" t="s">
        <v>295</v>
      </c>
      <c r="C510" s="437" t="s">
        <v>266</v>
      </c>
      <c r="D510" s="441" t="s">
        <v>969</v>
      </c>
      <c r="E510" s="441" t="s">
        <v>2326</v>
      </c>
      <c r="F510" s="474" t="s">
        <v>2363</v>
      </c>
      <c r="G510" s="437" t="s">
        <v>296</v>
      </c>
      <c r="H510" s="475"/>
      <c r="I510" s="439">
        <v>1575</v>
      </c>
      <c r="J510" s="440" t="s">
        <v>2383</v>
      </c>
      <c r="K510" s="437" t="s">
        <v>355</v>
      </c>
    </row>
    <row r="511" spans="1:11" ht="23.25">
      <c r="A511" s="473" t="s">
        <v>1885</v>
      </c>
      <c r="B511" s="437" t="s">
        <v>295</v>
      </c>
      <c r="C511" s="437" t="s">
        <v>266</v>
      </c>
      <c r="D511" s="441" t="s">
        <v>966</v>
      </c>
      <c r="E511" s="441" t="s">
        <v>2326</v>
      </c>
      <c r="F511" s="474" t="s">
        <v>2364</v>
      </c>
      <c r="G511" s="437" t="s">
        <v>296</v>
      </c>
      <c r="H511" s="475"/>
      <c r="I511" s="439">
        <v>520</v>
      </c>
      <c r="J511" s="440" t="s">
        <v>2383</v>
      </c>
      <c r="K511" s="437" t="s">
        <v>355</v>
      </c>
    </row>
    <row r="512" spans="1:11" ht="23.25">
      <c r="A512" s="473" t="s">
        <v>1886</v>
      </c>
      <c r="B512" s="437" t="s">
        <v>295</v>
      </c>
      <c r="C512" s="437" t="s">
        <v>266</v>
      </c>
      <c r="D512" s="441" t="s">
        <v>967</v>
      </c>
      <c r="E512" s="441" t="s">
        <v>2326</v>
      </c>
      <c r="F512" s="474" t="s">
        <v>2364</v>
      </c>
      <c r="G512" s="437" t="s">
        <v>296</v>
      </c>
      <c r="H512" s="475"/>
      <c r="I512" s="439">
        <v>520</v>
      </c>
      <c r="J512" s="440" t="s">
        <v>2383</v>
      </c>
      <c r="K512" s="437" t="s">
        <v>355</v>
      </c>
    </row>
    <row r="513" spans="1:11" ht="23.25">
      <c r="A513" s="473" t="s">
        <v>1887</v>
      </c>
      <c r="B513" s="437" t="s">
        <v>295</v>
      </c>
      <c r="C513" s="437" t="s">
        <v>266</v>
      </c>
      <c r="D513" s="441" t="s">
        <v>968</v>
      </c>
      <c r="E513" s="441" t="s">
        <v>2326</v>
      </c>
      <c r="F513" s="474" t="s">
        <v>2364</v>
      </c>
      <c r="G513" s="437" t="s">
        <v>296</v>
      </c>
      <c r="H513" s="475"/>
      <c r="I513" s="439">
        <v>520</v>
      </c>
      <c r="J513" s="440" t="s">
        <v>2383</v>
      </c>
      <c r="K513" s="437" t="s">
        <v>355</v>
      </c>
    </row>
    <row r="514" spans="1:11" ht="23.25">
      <c r="A514" s="473" t="s">
        <v>1888</v>
      </c>
      <c r="B514" s="437" t="s">
        <v>295</v>
      </c>
      <c r="C514" s="437" t="s">
        <v>266</v>
      </c>
      <c r="D514" s="441" t="s">
        <v>969</v>
      </c>
      <c r="E514" s="441" t="s">
        <v>2326</v>
      </c>
      <c r="F514" s="474" t="s">
        <v>2364</v>
      </c>
      <c r="G514" s="437" t="s">
        <v>296</v>
      </c>
      <c r="H514" s="475"/>
      <c r="I514" s="439">
        <v>520</v>
      </c>
      <c r="J514" s="440" t="s">
        <v>2383</v>
      </c>
      <c r="K514" s="437" t="s">
        <v>355</v>
      </c>
    </row>
    <row r="515" spans="1:11" ht="23.25">
      <c r="A515" s="473" t="s">
        <v>1889</v>
      </c>
      <c r="B515" s="437" t="s">
        <v>295</v>
      </c>
      <c r="C515" s="437" t="s">
        <v>266</v>
      </c>
      <c r="D515" s="441" t="s">
        <v>970</v>
      </c>
      <c r="E515" s="441" t="s">
        <v>2329</v>
      </c>
      <c r="F515" s="474" t="s">
        <v>2365</v>
      </c>
      <c r="G515" s="437" t="s">
        <v>296</v>
      </c>
      <c r="H515" s="475"/>
      <c r="I515" s="439">
        <v>1950</v>
      </c>
      <c r="J515" s="440" t="s">
        <v>2383</v>
      </c>
      <c r="K515" s="437" t="s">
        <v>355</v>
      </c>
    </row>
    <row r="516" spans="1:11" ht="23.25">
      <c r="A516" s="473" t="s">
        <v>1890</v>
      </c>
      <c r="B516" s="437" t="s">
        <v>295</v>
      </c>
      <c r="C516" s="437" t="s">
        <v>266</v>
      </c>
      <c r="D516" s="441" t="s">
        <v>971</v>
      </c>
      <c r="E516" s="441" t="s">
        <v>2329</v>
      </c>
      <c r="F516" s="474" t="s">
        <v>2365</v>
      </c>
      <c r="G516" s="437" t="s">
        <v>296</v>
      </c>
      <c r="H516" s="475"/>
      <c r="I516" s="439">
        <v>1950</v>
      </c>
      <c r="J516" s="440" t="s">
        <v>2383</v>
      </c>
      <c r="K516" s="437" t="s">
        <v>355</v>
      </c>
    </row>
    <row r="517" spans="1:11" ht="23.25">
      <c r="A517" s="473" t="s">
        <v>1891</v>
      </c>
      <c r="B517" s="437" t="s">
        <v>295</v>
      </c>
      <c r="C517" s="437" t="s">
        <v>266</v>
      </c>
      <c r="D517" s="441" t="s">
        <v>972</v>
      </c>
      <c r="E517" s="441" t="s">
        <v>2329</v>
      </c>
      <c r="F517" s="474" t="s">
        <v>2365</v>
      </c>
      <c r="G517" s="437" t="s">
        <v>296</v>
      </c>
      <c r="H517" s="475"/>
      <c r="I517" s="439">
        <v>1950</v>
      </c>
      <c r="J517" s="440" t="s">
        <v>2383</v>
      </c>
      <c r="K517" s="437" t="s">
        <v>355</v>
      </c>
    </row>
    <row r="518" spans="1:11" ht="23.25">
      <c r="A518" s="473" t="s">
        <v>1892</v>
      </c>
      <c r="B518" s="437" t="s">
        <v>295</v>
      </c>
      <c r="C518" s="437" t="s">
        <v>266</v>
      </c>
      <c r="D518" s="441" t="s">
        <v>973</v>
      </c>
      <c r="E518" s="441" t="s">
        <v>2329</v>
      </c>
      <c r="F518" s="474" t="s">
        <v>2365</v>
      </c>
      <c r="G518" s="437" t="s">
        <v>296</v>
      </c>
      <c r="H518" s="475"/>
      <c r="I518" s="439">
        <v>1950</v>
      </c>
      <c r="J518" s="440" t="s">
        <v>2383</v>
      </c>
      <c r="K518" s="437" t="s">
        <v>355</v>
      </c>
    </row>
    <row r="519" spans="1:11" ht="23.25">
      <c r="A519" s="473" t="s">
        <v>1893</v>
      </c>
      <c r="B519" s="437" t="s">
        <v>295</v>
      </c>
      <c r="C519" s="437" t="s">
        <v>266</v>
      </c>
      <c r="D519" s="441" t="s">
        <v>974</v>
      </c>
      <c r="E519" s="441" t="s">
        <v>2329</v>
      </c>
      <c r="F519" s="474" t="s">
        <v>2365</v>
      </c>
      <c r="G519" s="437" t="s">
        <v>296</v>
      </c>
      <c r="H519" s="475"/>
      <c r="I519" s="439">
        <v>1950</v>
      </c>
      <c r="J519" s="440" t="s">
        <v>2383</v>
      </c>
      <c r="K519" s="437" t="s">
        <v>355</v>
      </c>
    </row>
    <row r="520" spans="1:11" ht="23.25">
      <c r="A520" s="473" t="s">
        <v>1894</v>
      </c>
      <c r="B520" s="437" t="s">
        <v>295</v>
      </c>
      <c r="C520" s="437" t="s">
        <v>266</v>
      </c>
      <c r="D520" s="441" t="s">
        <v>975</v>
      </c>
      <c r="E520" s="441" t="s">
        <v>2329</v>
      </c>
      <c r="F520" s="474" t="s">
        <v>2365</v>
      </c>
      <c r="G520" s="437" t="s">
        <v>296</v>
      </c>
      <c r="H520" s="475"/>
      <c r="I520" s="439">
        <v>1950</v>
      </c>
      <c r="J520" s="440" t="s">
        <v>2383</v>
      </c>
      <c r="K520" s="437" t="s">
        <v>355</v>
      </c>
    </row>
    <row r="521" spans="1:11" ht="23.25">
      <c r="A521" s="473" t="s">
        <v>1895</v>
      </c>
      <c r="B521" s="437" t="s">
        <v>295</v>
      </c>
      <c r="C521" s="437" t="s">
        <v>266</v>
      </c>
      <c r="D521" s="441" t="s">
        <v>976</v>
      </c>
      <c r="E521" s="441" t="s">
        <v>2329</v>
      </c>
      <c r="F521" s="474" t="s">
        <v>2365</v>
      </c>
      <c r="G521" s="437" t="s">
        <v>296</v>
      </c>
      <c r="H521" s="475"/>
      <c r="I521" s="439">
        <v>1950</v>
      </c>
      <c r="J521" s="440" t="s">
        <v>2383</v>
      </c>
      <c r="K521" s="437" t="s">
        <v>355</v>
      </c>
    </row>
    <row r="522" spans="1:11" ht="23.25">
      <c r="A522" s="473" t="s">
        <v>1896</v>
      </c>
      <c r="B522" s="437" t="s">
        <v>295</v>
      </c>
      <c r="C522" s="437" t="s">
        <v>266</v>
      </c>
      <c r="D522" s="441" t="s">
        <v>977</v>
      </c>
      <c r="E522" s="441" t="s">
        <v>2329</v>
      </c>
      <c r="F522" s="474" t="s">
        <v>2365</v>
      </c>
      <c r="G522" s="437" t="s">
        <v>296</v>
      </c>
      <c r="H522" s="475"/>
      <c r="I522" s="439">
        <v>1950</v>
      </c>
      <c r="J522" s="440" t="s">
        <v>2383</v>
      </c>
      <c r="K522" s="437" t="s">
        <v>355</v>
      </c>
    </row>
    <row r="523" spans="1:11" ht="23.25">
      <c r="A523" s="473" t="s">
        <v>1897</v>
      </c>
      <c r="B523" s="437" t="s">
        <v>295</v>
      </c>
      <c r="C523" s="437" t="s">
        <v>266</v>
      </c>
      <c r="D523" s="441" t="s">
        <v>978</v>
      </c>
      <c r="E523" s="441" t="s">
        <v>2329</v>
      </c>
      <c r="F523" s="474" t="s">
        <v>2365</v>
      </c>
      <c r="G523" s="437" t="s">
        <v>296</v>
      </c>
      <c r="H523" s="475"/>
      <c r="I523" s="439">
        <v>1950</v>
      </c>
      <c r="J523" s="440" t="s">
        <v>2383</v>
      </c>
      <c r="K523" s="437" t="s">
        <v>355</v>
      </c>
    </row>
    <row r="524" spans="1:11" ht="23.25">
      <c r="A524" s="473" t="s">
        <v>1898</v>
      </c>
      <c r="B524" s="437" t="s">
        <v>295</v>
      </c>
      <c r="C524" s="437" t="s">
        <v>266</v>
      </c>
      <c r="D524" s="441" t="s">
        <v>979</v>
      </c>
      <c r="E524" s="441" t="s">
        <v>2329</v>
      </c>
      <c r="F524" s="474" t="s">
        <v>2365</v>
      </c>
      <c r="G524" s="437" t="s">
        <v>296</v>
      </c>
      <c r="H524" s="475"/>
      <c r="I524" s="439">
        <v>1950</v>
      </c>
      <c r="J524" s="440" t="s">
        <v>2383</v>
      </c>
      <c r="K524" s="437" t="s">
        <v>355</v>
      </c>
    </row>
    <row r="525" spans="1:11" ht="23.25">
      <c r="A525" s="473" t="s">
        <v>1899</v>
      </c>
      <c r="B525" s="437" t="s">
        <v>295</v>
      </c>
      <c r="C525" s="437" t="s">
        <v>266</v>
      </c>
      <c r="D525" s="441" t="s">
        <v>980</v>
      </c>
      <c r="E525" s="441" t="s">
        <v>2329</v>
      </c>
      <c r="F525" s="474" t="s">
        <v>2365</v>
      </c>
      <c r="G525" s="437" t="s">
        <v>296</v>
      </c>
      <c r="H525" s="475"/>
      <c r="I525" s="439">
        <v>1950</v>
      </c>
      <c r="J525" s="440" t="s">
        <v>2383</v>
      </c>
      <c r="K525" s="437" t="s">
        <v>355</v>
      </c>
    </row>
    <row r="526" spans="1:11" ht="23.25">
      <c r="A526" s="473" t="s">
        <v>1900</v>
      </c>
      <c r="B526" s="437" t="s">
        <v>295</v>
      </c>
      <c r="C526" s="437" t="s">
        <v>266</v>
      </c>
      <c r="D526" s="441" t="s">
        <v>981</v>
      </c>
      <c r="E526" s="441" t="s">
        <v>2329</v>
      </c>
      <c r="F526" s="474" t="s">
        <v>2365</v>
      </c>
      <c r="G526" s="437" t="s">
        <v>296</v>
      </c>
      <c r="H526" s="475"/>
      <c r="I526" s="439">
        <v>1950</v>
      </c>
      <c r="J526" s="440" t="s">
        <v>2383</v>
      </c>
      <c r="K526" s="437" t="s">
        <v>355</v>
      </c>
    </row>
    <row r="527" spans="1:11" ht="23.25">
      <c r="A527" s="473" t="s">
        <v>1901</v>
      </c>
      <c r="B527" s="437" t="s">
        <v>295</v>
      </c>
      <c r="C527" s="437" t="s">
        <v>266</v>
      </c>
      <c r="D527" s="441" t="s">
        <v>982</v>
      </c>
      <c r="E527" s="441" t="s">
        <v>2329</v>
      </c>
      <c r="F527" s="474" t="s">
        <v>2365</v>
      </c>
      <c r="G527" s="437" t="s">
        <v>296</v>
      </c>
      <c r="H527" s="475"/>
      <c r="I527" s="439">
        <v>1950</v>
      </c>
      <c r="J527" s="440" t="s">
        <v>2383</v>
      </c>
      <c r="K527" s="437" t="s">
        <v>355</v>
      </c>
    </row>
    <row r="528" spans="1:11" ht="23.25">
      <c r="A528" s="473" t="s">
        <v>1902</v>
      </c>
      <c r="B528" s="437" t="s">
        <v>295</v>
      </c>
      <c r="C528" s="437" t="s">
        <v>266</v>
      </c>
      <c r="D528" s="441" t="s">
        <v>983</v>
      </c>
      <c r="E528" s="441" t="s">
        <v>2329</v>
      </c>
      <c r="F528" s="474" t="s">
        <v>2365</v>
      </c>
      <c r="G528" s="437" t="s">
        <v>296</v>
      </c>
      <c r="H528" s="475"/>
      <c r="I528" s="439">
        <v>1950</v>
      </c>
      <c r="J528" s="440" t="s">
        <v>2383</v>
      </c>
      <c r="K528" s="437" t="s">
        <v>355</v>
      </c>
    </row>
    <row r="529" spans="1:11" ht="23.25">
      <c r="A529" s="473" t="s">
        <v>1903</v>
      </c>
      <c r="B529" s="437" t="s">
        <v>295</v>
      </c>
      <c r="C529" s="437" t="s">
        <v>266</v>
      </c>
      <c r="D529" s="441" t="s">
        <v>984</v>
      </c>
      <c r="E529" s="441" t="s">
        <v>2329</v>
      </c>
      <c r="F529" s="474" t="s">
        <v>2365</v>
      </c>
      <c r="G529" s="437" t="s">
        <v>296</v>
      </c>
      <c r="H529" s="475"/>
      <c r="I529" s="439">
        <v>1950</v>
      </c>
      <c r="J529" s="440" t="s">
        <v>2383</v>
      </c>
      <c r="K529" s="437" t="s">
        <v>355</v>
      </c>
    </row>
    <row r="530" spans="1:11" ht="23.25">
      <c r="A530" s="473" t="s">
        <v>1904</v>
      </c>
      <c r="B530" s="437" t="s">
        <v>295</v>
      </c>
      <c r="C530" s="437" t="s">
        <v>266</v>
      </c>
      <c r="D530" s="441" t="s">
        <v>985</v>
      </c>
      <c r="E530" s="441" t="s">
        <v>2329</v>
      </c>
      <c r="F530" s="474" t="s">
        <v>2365</v>
      </c>
      <c r="G530" s="437" t="s">
        <v>296</v>
      </c>
      <c r="H530" s="475"/>
      <c r="I530" s="439">
        <v>1950</v>
      </c>
      <c r="J530" s="440" t="s">
        <v>2383</v>
      </c>
      <c r="K530" s="437" t="s">
        <v>355</v>
      </c>
    </row>
    <row r="531" spans="1:11" ht="23.25">
      <c r="A531" s="473" t="s">
        <v>1905</v>
      </c>
      <c r="B531" s="437" t="s">
        <v>295</v>
      </c>
      <c r="C531" s="437" t="s">
        <v>266</v>
      </c>
      <c r="D531" s="441" t="s">
        <v>986</v>
      </c>
      <c r="E531" s="441" t="s">
        <v>2323</v>
      </c>
      <c r="F531" s="474" t="s">
        <v>2352</v>
      </c>
      <c r="G531" s="437" t="s">
        <v>296</v>
      </c>
      <c r="H531" s="475"/>
      <c r="I531" s="439">
        <v>5300</v>
      </c>
      <c r="J531" s="440" t="s">
        <v>108</v>
      </c>
      <c r="K531" s="437" t="s">
        <v>355</v>
      </c>
    </row>
    <row r="532" spans="1:11" ht="23.25">
      <c r="A532" s="473" t="s">
        <v>1906</v>
      </c>
      <c r="B532" s="437" t="s">
        <v>295</v>
      </c>
      <c r="C532" s="437" t="s">
        <v>266</v>
      </c>
      <c r="D532" s="441" t="s">
        <v>987</v>
      </c>
      <c r="E532" s="441" t="s">
        <v>2323</v>
      </c>
      <c r="F532" s="474" t="s">
        <v>2352</v>
      </c>
      <c r="G532" s="437" t="s">
        <v>296</v>
      </c>
      <c r="H532" s="475"/>
      <c r="I532" s="439">
        <v>5300</v>
      </c>
      <c r="J532" s="440" t="s">
        <v>108</v>
      </c>
      <c r="K532" s="437" t="s">
        <v>355</v>
      </c>
    </row>
    <row r="533" spans="1:11" ht="23.25">
      <c r="A533" s="473" t="s">
        <v>1907</v>
      </c>
      <c r="B533" s="437" t="s">
        <v>295</v>
      </c>
      <c r="C533" s="437" t="s">
        <v>266</v>
      </c>
      <c r="D533" s="441" t="s">
        <v>988</v>
      </c>
      <c r="E533" s="441" t="s">
        <v>2323</v>
      </c>
      <c r="F533" s="474" t="s">
        <v>2352</v>
      </c>
      <c r="G533" s="437" t="s">
        <v>296</v>
      </c>
      <c r="H533" s="475"/>
      <c r="I533" s="439">
        <v>5300</v>
      </c>
      <c r="J533" s="440" t="s">
        <v>108</v>
      </c>
      <c r="K533" s="437" t="s">
        <v>355</v>
      </c>
    </row>
    <row r="534" spans="1:11" ht="23.25">
      <c r="A534" s="473" t="s">
        <v>1908</v>
      </c>
      <c r="B534" s="437" t="s">
        <v>295</v>
      </c>
      <c r="C534" s="437" t="s">
        <v>266</v>
      </c>
      <c r="D534" s="441" t="s">
        <v>989</v>
      </c>
      <c r="E534" s="441" t="s">
        <v>2323</v>
      </c>
      <c r="F534" s="474" t="s">
        <v>2355</v>
      </c>
      <c r="G534" s="437" t="s">
        <v>296</v>
      </c>
      <c r="H534" s="475"/>
      <c r="I534" s="439">
        <v>4000</v>
      </c>
      <c r="J534" s="440" t="s">
        <v>2384</v>
      </c>
      <c r="K534" s="437" t="s">
        <v>355</v>
      </c>
    </row>
    <row r="535" spans="1:11" ht="23.25">
      <c r="A535" s="473" t="s">
        <v>1909</v>
      </c>
      <c r="B535" s="437" t="s">
        <v>295</v>
      </c>
      <c r="C535" s="437" t="s">
        <v>266</v>
      </c>
      <c r="D535" s="441" t="s">
        <v>990</v>
      </c>
      <c r="E535" s="441" t="s">
        <v>2323</v>
      </c>
      <c r="F535" s="474" t="s">
        <v>2355</v>
      </c>
      <c r="G535" s="437" t="s">
        <v>296</v>
      </c>
      <c r="H535" s="475"/>
      <c r="I535" s="439">
        <v>4000</v>
      </c>
      <c r="J535" s="440" t="s">
        <v>2384</v>
      </c>
      <c r="K535" s="437" t="s">
        <v>355</v>
      </c>
    </row>
    <row r="536" spans="1:11" ht="23.25">
      <c r="A536" s="473" t="s">
        <v>1910</v>
      </c>
      <c r="B536" s="437" t="s">
        <v>295</v>
      </c>
      <c r="C536" s="437" t="s">
        <v>266</v>
      </c>
      <c r="D536" s="441" t="s">
        <v>991</v>
      </c>
      <c r="E536" s="441" t="s">
        <v>2323</v>
      </c>
      <c r="F536" s="474" t="s">
        <v>2355</v>
      </c>
      <c r="G536" s="437" t="s">
        <v>296</v>
      </c>
      <c r="H536" s="475"/>
      <c r="I536" s="439">
        <v>4000</v>
      </c>
      <c r="J536" s="440" t="s">
        <v>2384</v>
      </c>
      <c r="K536" s="437" t="s">
        <v>355</v>
      </c>
    </row>
    <row r="537" spans="1:11" ht="23.25">
      <c r="A537" s="473" t="s">
        <v>1911</v>
      </c>
      <c r="B537" s="437" t="s">
        <v>295</v>
      </c>
      <c r="C537" s="437" t="s">
        <v>266</v>
      </c>
      <c r="D537" s="441" t="s">
        <v>992</v>
      </c>
      <c r="E537" s="441" t="s">
        <v>2323</v>
      </c>
      <c r="F537" s="474" t="s">
        <v>2355</v>
      </c>
      <c r="G537" s="437" t="s">
        <v>296</v>
      </c>
      <c r="H537" s="475"/>
      <c r="I537" s="439">
        <v>4000</v>
      </c>
      <c r="J537" s="440" t="s">
        <v>2384</v>
      </c>
      <c r="K537" s="437" t="s">
        <v>355</v>
      </c>
    </row>
    <row r="538" spans="1:11" ht="23.25">
      <c r="A538" s="473" t="s">
        <v>1912</v>
      </c>
      <c r="B538" s="437" t="s">
        <v>295</v>
      </c>
      <c r="C538" s="437" t="s">
        <v>266</v>
      </c>
      <c r="D538" s="441" t="s">
        <v>993</v>
      </c>
      <c r="E538" s="441" t="s">
        <v>2323</v>
      </c>
      <c r="F538" s="474" t="s">
        <v>2355</v>
      </c>
      <c r="G538" s="437" t="s">
        <v>296</v>
      </c>
      <c r="H538" s="475"/>
      <c r="I538" s="439">
        <v>4000</v>
      </c>
      <c r="J538" s="440" t="s">
        <v>2384</v>
      </c>
      <c r="K538" s="437" t="s">
        <v>355</v>
      </c>
    </row>
    <row r="539" spans="1:11" ht="23.25">
      <c r="A539" s="473" t="s">
        <v>1913</v>
      </c>
      <c r="B539" s="437" t="s">
        <v>295</v>
      </c>
      <c r="C539" s="437" t="s">
        <v>266</v>
      </c>
      <c r="D539" s="441" t="s">
        <v>994</v>
      </c>
      <c r="E539" s="441" t="s">
        <v>2323</v>
      </c>
      <c r="F539" s="474" t="s">
        <v>2352</v>
      </c>
      <c r="G539" s="437" t="s">
        <v>296</v>
      </c>
      <c r="H539" s="475"/>
      <c r="I539" s="439">
        <v>5300</v>
      </c>
      <c r="J539" s="440" t="s">
        <v>2381</v>
      </c>
      <c r="K539" s="437" t="s">
        <v>355</v>
      </c>
    </row>
    <row r="540" spans="1:11" ht="23.25">
      <c r="A540" s="473" t="s">
        <v>1914</v>
      </c>
      <c r="B540" s="437" t="s">
        <v>295</v>
      </c>
      <c r="C540" s="437" t="s">
        <v>266</v>
      </c>
      <c r="D540" s="441" t="s">
        <v>995</v>
      </c>
      <c r="E540" s="441" t="s">
        <v>2323</v>
      </c>
      <c r="F540" s="474" t="s">
        <v>2352</v>
      </c>
      <c r="G540" s="437" t="s">
        <v>296</v>
      </c>
      <c r="H540" s="475"/>
      <c r="I540" s="439">
        <v>5300</v>
      </c>
      <c r="J540" s="440" t="s">
        <v>2381</v>
      </c>
      <c r="K540" s="437" t="s">
        <v>355</v>
      </c>
    </row>
    <row r="541" spans="1:11" ht="23.25">
      <c r="A541" s="473" t="s">
        <v>1915</v>
      </c>
      <c r="B541" s="437" t="s">
        <v>295</v>
      </c>
      <c r="C541" s="437" t="s">
        <v>266</v>
      </c>
      <c r="D541" s="441" t="s">
        <v>996</v>
      </c>
      <c r="E541" s="441" t="s">
        <v>2323</v>
      </c>
      <c r="F541" s="474" t="s">
        <v>2352</v>
      </c>
      <c r="G541" s="437" t="s">
        <v>296</v>
      </c>
      <c r="H541" s="475"/>
      <c r="I541" s="439">
        <v>5300</v>
      </c>
      <c r="J541" s="440" t="s">
        <v>2381</v>
      </c>
      <c r="K541" s="437" t="s">
        <v>355</v>
      </c>
    </row>
    <row r="542" spans="1:11" ht="23.25">
      <c r="A542" s="473" t="s">
        <v>1916</v>
      </c>
      <c r="B542" s="437" t="s">
        <v>295</v>
      </c>
      <c r="C542" s="437" t="s">
        <v>266</v>
      </c>
      <c r="D542" s="441" t="s">
        <v>997</v>
      </c>
      <c r="E542" s="441" t="s">
        <v>2323</v>
      </c>
      <c r="F542" s="474" t="s">
        <v>2352</v>
      </c>
      <c r="G542" s="437" t="s">
        <v>296</v>
      </c>
      <c r="H542" s="475"/>
      <c r="I542" s="439">
        <v>5300</v>
      </c>
      <c r="J542" s="440" t="s">
        <v>2381</v>
      </c>
      <c r="K542" s="437" t="s">
        <v>355</v>
      </c>
    </row>
    <row r="543" spans="1:11" ht="23.25">
      <c r="A543" s="473" t="s">
        <v>1917</v>
      </c>
      <c r="B543" s="437" t="s">
        <v>295</v>
      </c>
      <c r="C543" s="437" t="s">
        <v>266</v>
      </c>
      <c r="D543" s="441" t="s">
        <v>998</v>
      </c>
      <c r="E543" s="441" t="s">
        <v>2323</v>
      </c>
      <c r="F543" s="474" t="s">
        <v>2352</v>
      </c>
      <c r="G543" s="437" t="s">
        <v>296</v>
      </c>
      <c r="H543" s="475"/>
      <c r="I543" s="439">
        <v>5300</v>
      </c>
      <c r="J543" s="440" t="s">
        <v>2381</v>
      </c>
      <c r="K543" s="437" t="s">
        <v>355</v>
      </c>
    </row>
    <row r="544" spans="1:11" ht="23.25">
      <c r="A544" s="473" t="s">
        <v>1918</v>
      </c>
      <c r="B544" s="437" t="s">
        <v>295</v>
      </c>
      <c r="C544" s="437" t="s">
        <v>266</v>
      </c>
      <c r="D544" s="441" t="s">
        <v>999</v>
      </c>
      <c r="E544" s="441" t="s">
        <v>2326</v>
      </c>
      <c r="F544" s="474" t="s">
        <v>2366</v>
      </c>
      <c r="G544" s="437" t="s">
        <v>296</v>
      </c>
      <c r="H544" s="475"/>
      <c r="I544" s="439">
        <v>4500</v>
      </c>
      <c r="J544" s="440" t="s">
        <v>144</v>
      </c>
      <c r="K544" s="437" t="s">
        <v>355</v>
      </c>
    </row>
    <row r="545" spans="1:11" ht="23.25">
      <c r="A545" s="473" t="s">
        <v>1919</v>
      </c>
      <c r="B545" s="437" t="s">
        <v>295</v>
      </c>
      <c r="C545" s="437" t="s">
        <v>266</v>
      </c>
      <c r="D545" s="441" t="s">
        <v>1000</v>
      </c>
      <c r="E545" s="441" t="s">
        <v>2322</v>
      </c>
      <c r="F545" s="474" t="s">
        <v>2367</v>
      </c>
      <c r="G545" s="437" t="s">
        <v>296</v>
      </c>
      <c r="H545" s="475"/>
      <c r="I545" s="439">
        <v>4900</v>
      </c>
      <c r="J545" s="440" t="s">
        <v>2381</v>
      </c>
      <c r="K545" s="437" t="s">
        <v>355</v>
      </c>
    </row>
    <row r="546" spans="1:11" ht="23.25">
      <c r="A546" s="473" t="s">
        <v>1920</v>
      </c>
      <c r="B546" s="437" t="s">
        <v>295</v>
      </c>
      <c r="C546" s="437" t="s">
        <v>266</v>
      </c>
      <c r="D546" s="441" t="s">
        <v>1001</v>
      </c>
      <c r="E546" s="441" t="s">
        <v>2321</v>
      </c>
      <c r="F546" s="474" t="s">
        <v>2368</v>
      </c>
      <c r="G546" s="437" t="s">
        <v>296</v>
      </c>
      <c r="H546" s="475"/>
      <c r="I546" s="439">
        <v>4650</v>
      </c>
      <c r="J546" s="440" t="s">
        <v>2384</v>
      </c>
      <c r="K546" s="437" t="s">
        <v>355</v>
      </c>
    </row>
    <row r="547" spans="1:11" ht="23.25">
      <c r="A547" s="473" t="s">
        <v>1921</v>
      </c>
      <c r="B547" s="437" t="s">
        <v>295</v>
      </c>
      <c r="C547" s="437" t="s">
        <v>266</v>
      </c>
      <c r="D547" s="441" t="s">
        <v>1002</v>
      </c>
      <c r="E547" s="441" t="s">
        <v>2321</v>
      </c>
      <c r="F547" s="474" t="s">
        <v>2368</v>
      </c>
      <c r="G547" s="437" t="s">
        <v>296</v>
      </c>
      <c r="H547" s="475"/>
      <c r="I547" s="439">
        <v>4650</v>
      </c>
      <c r="J547" s="440" t="s">
        <v>2384</v>
      </c>
      <c r="K547" s="437" t="s">
        <v>355</v>
      </c>
    </row>
    <row r="548" spans="1:11" ht="23.25">
      <c r="A548" s="473" t="s">
        <v>1922</v>
      </c>
      <c r="B548" s="437" t="s">
        <v>295</v>
      </c>
      <c r="C548" s="437" t="s">
        <v>266</v>
      </c>
      <c r="D548" s="441" t="s">
        <v>1003</v>
      </c>
      <c r="E548" s="441" t="s">
        <v>2323</v>
      </c>
      <c r="F548" s="474" t="s">
        <v>2352</v>
      </c>
      <c r="G548" s="437" t="s">
        <v>296</v>
      </c>
      <c r="H548" s="475"/>
      <c r="I548" s="439">
        <v>4500</v>
      </c>
      <c r="J548" s="440" t="s">
        <v>2384</v>
      </c>
      <c r="K548" s="437" t="s">
        <v>355</v>
      </c>
    </row>
    <row r="549" spans="1:11" ht="23.25">
      <c r="A549" s="473" t="s">
        <v>1923</v>
      </c>
      <c r="B549" s="437" t="s">
        <v>295</v>
      </c>
      <c r="C549" s="437" t="s">
        <v>266</v>
      </c>
      <c r="D549" s="441" t="s">
        <v>1004</v>
      </c>
      <c r="E549" s="441" t="s">
        <v>2323</v>
      </c>
      <c r="F549" s="474" t="s">
        <v>2352</v>
      </c>
      <c r="G549" s="437" t="s">
        <v>296</v>
      </c>
      <c r="H549" s="475"/>
      <c r="I549" s="439">
        <v>4500</v>
      </c>
      <c r="J549" s="440" t="s">
        <v>2384</v>
      </c>
      <c r="K549" s="437" t="s">
        <v>355</v>
      </c>
    </row>
    <row r="550" spans="1:11" ht="23.25">
      <c r="A550" s="473" t="s">
        <v>1924</v>
      </c>
      <c r="B550" s="437" t="s">
        <v>295</v>
      </c>
      <c r="C550" s="437" t="s">
        <v>266</v>
      </c>
      <c r="D550" s="441" t="s">
        <v>1005</v>
      </c>
      <c r="E550" s="441" t="s">
        <v>2323</v>
      </c>
      <c r="F550" s="474" t="s">
        <v>2337</v>
      </c>
      <c r="G550" s="437" t="s">
        <v>296</v>
      </c>
      <c r="H550" s="475"/>
      <c r="I550" s="439">
        <v>4000</v>
      </c>
      <c r="J550" s="440" t="s">
        <v>2384</v>
      </c>
      <c r="K550" s="437" t="s">
        <v>355</v>
      </c>
    </row>
    <row r="551" spans="1:11" ht="23.25">
      <c r="A551" s="473" t="s">
        <v>1925</v>
      </c>
      <c r="B551" s="437" t="s">
        <v>295</v>
      </c>
      <c r="C551" s="437" t="s">
        <v>266</v>
      </c>
      <c r="D551" s="441" t="s">
        <v>1006</v>
      </c>
      <c r="E551" s="441" t="s">
        <v>2323</v>
      </c>
      <c r="F551" s="474" t="s">
        <v>2337</v>
      </c>
      <c r="G551" s="437" t="s">
        <v>296</v>
      </c>
      <c r="H551" s="475"/>
      <c r="I551" s="439">
        <v>4000</v>
      </c>
      <c r="J551" s="440" t="s">
        <v>2383</v>
      </c>
      <c r="K551" s="437" t="s">
        <v>355</v>
      </c>
    </row>
    <row r="552" spans="1:11" ht="23.25">
      <c r="A552" s="473" t="s">
        <v>1926</v>
      </c>
      <c r="B552" s="437" t="s">
        <v>295</v>
      </c>
      <c r="C552" s="437" t="s">
        <v>266</v>
      </c>
      <c r="D552" s="441" t="s">
        <v>1007</v>
      </c>
      <c r="E552" s="441" t="s">
        <v>2323</v>
      </c>
      <c r="F552" s="474" t="s">
        <v>2369</v>
      </c>
      <c r="G552" s="437" t="s">
        <v>296</v>
      </c>
      <c r="H552" s="475"/>
      <c r="I552" s="439">
        <v>3500</v>
      </c>
      <c r="J552" s="440" t="s">
        <v>2383</v>
      </c>
      <c r="K552" s="437" t="s">
        <v>355</v>
      </c>
    </row>
    <row r="553" spans="1:11" ht="23.25">
      <c r="A553" s="473" t="s">
        <v>1927</v>
      </c>
      <c r="B553" s="437" t="s">
        <v>295</v>
      </c>
      <c r="C553" s="437" t="s">
        <v>266</v>
      </c>
      <c r="D553" s="441" t="s">
        <v>1008</v>
      </c>
      <c r="E553" s="441" t="s">
        <v>2323</v>
      </c>
      <c r="F553" s="474" t="s">
        <v>2370</v>
      </c>
      <c r="G553" s="437" t="s">
        <v>296</v>
      </c>
      <c r="H553" s="475"/>
      <c r="I553" s="439">
        <v>4900</v>
      </c>
      <c r="J553" s="440" t="s">
        <v>2383</v>
      </c>
      <c r="K553" s="437" t="s">
        <v>355</v>
      </c>
    </row>
    <row r="554" spans="1:11" ht="23.25">
      <c r="A554" s="473" t="s">
        <v>1928</v>
      </c>
      <c r="B554" s="437" t="s">
        <v>295</v>
      </c>
      <c r="C554" s="437" t="s">
        <v>266</v>
      </c>
      <c r="D554" s="441" t="s">
        <v>1009</v>
      </c>
      <c r="E554" s="441" t="s">
        <v>2323</v>
      </c>
      <c r="F554" s="474" t="s">
        <v>2371</v>
      </c>
      <c r="G554" s="437" t="s">
        <v>296</v>
      </c>
      <c r="H554" s="475"/>
      <c r="I554" s="439">
        <v>3700</v>
      </c>
      <c r="J554" s="440" t="s">
        <v>2383</v>
      </c>
      <c r="K554" s="437" t="s">
        <v>355</v>
      </c>
    </row>
    <row r="555" spans="1:11" ht="23.25">
      <c r="A555" s="473" t="s">
        <v>1929</v>
      </c>
      <c r="B555" s="437" t="s">
        <v>295</v>
      </c>
      <c r="C555" s="437" t="s">
        <v>266</v>
      </c>
      <c r="D555" s="441" t="s">
        <v>1010</v>
      </c>
      <c r="E555" s="441" t="s">
        <v>2326</v>
      </c>
      <c r="F555" s="474" t="s">
        <v>2372</v>
      </c>
      <c r="G555" s="437" t="s">
        <v>296</v>
      </c>
      <c r="H555" s="475"/>
      <c r="I555" s="439">
        <v>4500</v>
      </c>
      <c r="J555" s="440" t="s">
        <v>2383</v>
      </c>
      <c r="K555" s="437" t="s">
        <v>355</v>
      </c>
    </row>
    <row r="556" spans="1:11" ht="23.25">
      <c r="A556" s="473" t="s">
        <v>1930</v>
      </c>
      <c r="B556" s="437" t="s">
        <v>295</v>
      </c>
      <c r="C556" s="437" t="s">
        <v>266</v>
      </c>
      <c r="D556" s="441" t="s">
        <v>1011</v>
      </c>
      <c r="E556" s="441" t="s">
        <v>2321</v>
      </c>
      <c r="F556" s="474" t="s">
        <v>2350</v>
      </c>
      <c r="G556" s="437" t="s">
        <v>296</v>
      </c>
      <c r="H556" s="475"/>
      <c r="I556" s="439">
        <v>890</v>
      </c>
      <c r="J556" s="440" t="s">
        <v>2383</v>
      </c>
      <c r="K556" s="437" t="s">
        <v>355</v>
      </c>
    </row>
    <row r="557" spans="1:11" ht="23.25">
      <c r="A557" s="473" t="s">
        <v>1931</v>
      </c>
      <c r="B557" s="437" t="s">
        <v>295</v>
      </c>
      <c r="C557" s="437" t="s">
        <v>266</v>
      </c>
      <c r="D557" s="441" t="s">
        <v>1012</v>
      </c>
      <c r="E557" s="441" t="s">
        <v>2321</v>
      </c>
      <c r="F557" s="474" t="s">
        <v>2350</v>
      </c>
      <c r="G557" s="437" t="s">
        <v>296</v>
      </c>
      <c r="H557" s="475"/>
      <c r="I557" s="439">
        <v>890</v>
      </c>
      <c r="J557" s="440" t="s">
        <v>2383</v>
      </c>
      <c r="K557" s="437" t="s">
        <v>355</v>
      </c>
    </row>
    <row r="558" spans="1:11" ht="23.25">
      <c r="A558" s="473" t="s">
        <v>1932</v>
      </c>
      <c r="B558" s="437" t="s">
        <v>295</v>
      </c>
      <c r="C558" s="437" t="s">
        <v>266</v>
      </c>
      <c r="D558" s="441" t="s">
        <v>1013</v>
      </c>
      <c r="E558" s="441" t="s">
        <v>2322</v>
      </c>
      <c r="F558" s="474" t="s">
        <v>2359</v>
      </c>
      <c r="G558" s="437" t="s">
        <v>296</v>
      </c>
      <c r="H558" s="475"/>
      <c r="I558" s="439">
        <v>180</v>
      </c>
      <c r="J558" s="440" t="s">
        <v>2381</v>
      </c>
      <c r="K558" s="437" t="s">
        <v>355</v>
      </c>
    </row>
    <row r="559" spans="1:11" ht="23.25">
      <c r="A559" s="473" t="s">
        <v>1933</v>
      </c>
      <c r="B559" s="437" t="s">
        <v>295</v>
      </c>
      <c r="C559" s="437" t="s">
        <v>266</v>
      </c>
      <c r="D559" s="441" t="s">
        <v>1014</v>
      </c>
      <c r="E559" s="441" t="s">
        <v>2322</v>
      </c>
      <c r="F559" s="474" t="s">
        <v>2359</v>
      </c>
      <c r="G559" s="437" t="s">
        <v>296</v>
      </c>
      <c r="H559" s="475"/>
      <c r="I559" s="439">
        <v>180</v>
      </c>
      <c r="J559" s="440" t="s">
        <v>2381</v>
      </c>
      <c r="K559" s="437" t="s">
        <v>355</v>
      </c>
    </row>
    <row r="560" spans="1:11" ht="23.25">
      <c r="A560" s="473" t="s">
        <v>1934</v>
      </c>
      <c r="B560" s="437" t="s">
        <v>295</v>
      </c>
      <c r="C560" s="437" t="s">
        <v>266</v>
      </c>
      <c r="D560" s="441" t="s">
        <v>1015</v>
      </c>
      <c r="E560" s="441" t="s">
        <v>2322</v>
      </c>
      <c r="F560" s="474" t="s">
        <v>2359</v>
      </c>
      <c r="G560" s="437" t="s">
        <v>296</v>
      </c>
      <c r="H560" s="475"/>
      <c r="I560" s="439">
        <v>180</v>
      </c>
      <c r="J560" s="440" t="s">
        <v>2381</v>
      </c>
      <c r="K560" s="437" t="s">
        <v>355</v>
      </c>
    </row>
    <row r="561" spans="1:11" ht="23.25">
      <c r="A561" s="473" t="s">
        <v>1935</v>
      </c>
      <c r="B561" s="437" t="s">
        <v>295</v>
      </c>
      <c r="C561" s="437" t="s">
        <v>266</v>
      </c>
      <c r="D561" s="441" t="s">
        <v>1016</v>
      </c>
      <c r="E561" s="441" t="s">
        <v>2322</v>
      </c>
      <c r="F561" s="474" t="s">
        <v>2359</v>
      </c>
      <c r="G561" s="437" t="s">
        <v>296</v>
      </c>
      <c r="H561" s="475"/>
      <c r="I561" s="439">
        <v>180</v>
      </c>
      <c r="J561" s="440" t="s">
        <v>2381</v>
      </c>
      <c r="K561" s="437" t="s">
        <v>355</v>
      </c>
    </row>
    <row r="562" spans="1:11" ht="23.25">
      <c r="A562" s="473" t="s">
        <v>1936</v>
      </c>
      <c r="B562" s="437" t="s">
        <v>295</v>
      </c>
      <c r="C562" s="437" t="s">
        <v>266</v>
      </c>
      <c r="D562" s="441" t="s">
        <v>1017</v>
      </c>
      <c r="E562" s="441" t="s">
        <v>2322</v>
      </c>
      <c r="F562" s="474" t="s">
        <v>2359</v>
      </c>
      <c r="G562" s="437" t="s">
        <v>296</v>
      </c>
      <c r="H562" s="475"/>
      <c r="I562" s="439">
        <v>180</v>
      </c>
      <c r="J562" s="440" t="s">
        <v>2381</v>
      </c>
      <c r="K562" s="437" t="s">
        <v>355</v>
      </c>
    </row>
    <row r="563" spans="1:11" ht="23.25">
      <c r="A563" s="473" t="s">
        <v>1937</v>
      </c>
      <c r="B563" s="437" t="s">
        <v>295</v>
      </c>
      <c r="C563" s="437" t="s">
        <v>266</v>
      </c>
      <c r="D563" s="441" t="s">
        <v>1018</v>
      </c>
      <c r="E563" s="441" t="s">
        <v>2322</v>
      </c>
      <c r="F563" s="474" t="s">
        <v>2359</v>
      </c>
      <c r="G563" s="437" t="s">
        <v>296</v>
      </c>
      <c r="H563" s="475"/>
      <c r="I563" s="439">
        <v>180</v>
      </c>
      <c r="J563" s="440" t="s">
        <v>2381</v>
      </c>
      <c r="K563" s="437" t="s">
        <v>355</v>
      </c>
    </row>
    <row r="564" spans="1:11" ht="23.25">
      <c r="A564" s="473" t="s">
        <v>1938</v>
      </c>
      <c r="B564" s="437" t="s">
        <v>295</v>
      </c>
      <c r="C564" s="437" t="s">
        <v>266</v>
      </c>
      <c r="D564" s="441" t="s">
        <v>1019</v>
      </c>
      <c r="E564" s="441" t="s">
        <v>2322</v>
      </c>
      <c r="F564" s="474" t="s">
        <v>2359</v>
      </c>
      <c r="G564" s="437" t="s">
        <v>296</v>
      </c>
      <c r="H564" s="475"/>
      <c r="I564" s="439">
        <v>180</v>
      </c>
      <c r="J564" s="440" t="s">
        <v>2381</v>
      </c>
      <c r="K564" s="437" t="s">
        <v>355</v>
      </c>
    </row>
    <row r="565" spans="1:11" ht="23.25">
      <c r="A565" s="473" t="s">
        <v>1939</v>
      </c>
      <c r="B565" s="437" t="s">
        <v>295</v>
      </c>
      <c r="C565" s="437" t="s">
        <v>266</v>
      </c>
      <c r="D565" s="441" t="s">
        <v>1020</v>
      </c>
      <c r="E565" s="441" t="s">
        <v>2322</v>
      </c>
      <c r="F565" s="474" t="s">
        <v>2359</v>
      </c>
      <c r="G565" s="437" t="s">
        <v>296</v>
      </c>
      <c r="H565" s="475"/>
      <c r="I565" s="439">
        <v>180</v>
      </c>
      <c r="J565" s="440" t="s">
        <v>2381</v>
      </c>
      <c r="K565" s="437" t="s">
        <v>355</v>
      </c>
    </row>
    <row r="566" spans="1:11" ht="23.25">
      <c r="A566" s="473" t="s">
        <v>1940</v>
      </c>
      <c r="B566" s="437" t="s">
        <v>295</v>
      </c>
      <c r="C566" s="437" t="s">
        <v>266</v>
      </c>
      <c r="D566" s="441" t="s">
        <v>1021</v>
      </c>
      <c r="E566" s="441" t="s">
        <v>2322</v>
      </c>
      <c r="F566" s="474" t="s">
        <v>2359</v>
      </c>
      <c r="G566" s="437" t="s">
        <v>296</v>
      </c>
      <c r="H566" s="475"/>
      <c r="I566" s="439">
        <v>180</v>
      </c>
      <c r="J566" s="440" t="s">
        <v>2381</v>
      </c>
      <c r="K566" s="437" t="s">
        <v>355</v>
      </c>
    </row>
    <row r="567" spans="1:11" ht="23.25">
      <c r="A567" s="473" t="s">
        <v>1941</v>
      </c>
      <c r="B567" s="437" t="s">
        <v>295</v>
      </c>
      <c r="C567" s="437" t="s">
        <v>266</v>
      </c>
      <c r="D567" s="441" t="s">
        <v>1022</v>
      </c>
      <c r="E567" s="441" t="s">
        <v>2322</v>
      </c>
      <c r="F567" s="474" t="s">
        <v>2359</v>
      </c>
      <c r="G567" s="437" t="s">
        <v>296</v>
      </c>
      <c r="H567" s="475"/>
      <c r="I567" s="439">
        <v>180</v>
      </c>
      <c r="J567" s="440" t="s">
        <v>2381</v>
      </c>
      <c r="K567" s="437" t="s">
        <v>355</v>
      </c>
    </row>
    <row r="568" spans="1:11" ht="23.25">
      <c r="A568" s="473" t="s">
        <v>1942</v>
      </c>
      <c r="B568" s="437" t="s">
        <v>295</v>
      </c>
      <c r="C568" s="437" t="s">
        <v>266</v>
      </c>
      <c r="D568" s="441" t="s">
        <v>1023</v>
      </c>
      <c r="E568" s="441" t="s">
        <v>2322</v>
      </c>
      <c r="F568" s="474" t="s">
        <v>2359</v>
      </c>
      <c r="G568" s="437" t="s">
        <v>296</v>
      </c>
      <c r="H568" s="475"/>
      <c r="I568" s="439">
        <v>180</v>
      </c>
      <c r="J568" s="440" t="s">
        <v>2381</v>
      </c>
      <c r="K568" s="437" t="s">
        <v>355</v>
      </c>
    </row>
    <row r="569" spans="1:11" ht="23.25">
      <c r="A569" s="473" t="s">
        <v>1943</v>
      </c>
      <c r="B569" s="437" t="s">
        <v>295</v>
      </c>
      <c r="C569" s="437" t="s">
        <v>266</v>
      </c>
      <c r="D569" s="441" t="s">
        <v>1024</v>
      </c>
      <c r="E569" s="441" t="s">
        <v>2322</v>
      </c>
      <c r="F569" s="474" t="s">
        <v>2359</v>
      </c>
      <c r="G569" s="437" t="s">
        <v>296</v>
      </c>
      <c r="H569" s="475"/>
      <c r="I569" s="439">
        <v>180</v>
      </c>
      <c r="J569" s="440" t="s">
        <v>2381</v>
      </c>
      <c r="K569" s="437" t="s">
        <v>355</v>
      </c>
    </row>
    <row r="570" spans="1:11" ht="23.25">
      <c r="A570" s="473" t="s">
        <v>1944</v>
      </c>
      <c r="B570" s="437" t="s">
        <v>295</v>
      </c>
      <c r="C570" s="437" t="s">
        <v>266</v>
      </c>
      <c r="D570" s="441" t="s">
        <v>1025</v>
      </c>
      <c r="E570" s="441" t="s">
        <v>2322</v>
      </c>
      <c r="F570" s="474" t="s">
        <v>2359</v>
      </c>
      <c r="G570" s="437" t="s">
        <v>296</v>
      </c>
      <c r="H570" s="475"/>
      <c r="I570" s="439">
        <v>180</v>
      </c>
      <c r="J570" s="440" t="s">
        <v>2381</v>
      </c>
      <c r="K570" s="437" t="s">
        <v>355</v>
      </c>
    </row>
    <row r="571" spans="1:11" ht="23.25">
      <c r="A571" s="473" t="s">
        <v>1945</v>
      </c>
      <c r="B571" s="437" t="s">
        <v>295</v>
      </c>
      <c r="C571" s="437" t="s">
        <v>266</v>
      </c>
      <c r="D571" s="441" t="s">
        <v>1026</v>
      </c>
      <c r="E571" s="441" t="s">
        <v>2322</v>
      </c>
      <c r="F571" s="474" t="s">
        <v>2359</v>
      </c>
      <c r="G571" s="437" t="s">
        <v>296</v>
      </c>
      <c r="H571" s="475"/>
      <c r="I571" s="439">
        <v>180</v>
      </c>
      <c r="J571" s="440" t="s">
        <v>2381</v>
      </c>
      <c r="K571" s="437" t="s">
        <v>355</v>
      </c>
    </row>
    <row r="572" spans="1:11" ht="23.25">
      <c r="A572" s="473" t="s">
        <v>1946</v>
      </c>
      <c r="B572" s="437" t="s">
        <v>295</v>
      </c>
      <c r="C572" s="437" t="s">
        <v>266</v>
      </c>
      <c r="D572" s="441" t="s">
        <v>1027</v>
      </c>
      <c r="E572" s="441" t="s">
        <v>2322</v>
      </c>
      <c r="F572" s="474" t="s">
        <v>2359</v>
      </c>
      <c r="G572" s="437" t="s">
        <v>296</v>
      </c>
      <c r="H572" s="475"/>
      <c r="I572" s="439">
        <v>180</v>
      </c>
      <c r="J572" s="440" t="s">
        <v>2381</v>
      </c>
      <c r="K572" s="437" t="s">
        <v>355</v>
      </c>
    </row>
    <row r="573" spans="1:11" ht="23.25">
      <c r="A573" s="473" t="s">
        <v>1947</v>
      </c>
      <c r="B573" s="437" t="s">
        <v>295</v>
      </c>
      <c r="C573" s="437" t="s">
        <v>266</v>
      </c>
      <c r="D573" s="441" t="s">
        <v>1028</v>
      </c>
      <c r="E573" s="441" t="s">
        <v>2322</v>
      </c>
      <c r="F573" s="474" t="s">
        <v>2359</v>
      </c>
      <c r="G573" s="437" t="s">
        <v>296</v>
      </c>
      <c r="H573" s="475"/>
      <c r="I573" s="439">
        <v>180</v>
      </c>
      <c r="J573" s="440" t="s">
        <v>2381</v>
      </c>
      <c r="K573" s="437" t="s">
        <v>355</v>
      </c>
    </row>
    <row r="574" spans="1:11" ht="23.25">
      <c r="A574" s="473" t="s">
        <v>1948</v>
      </c>
      <c r="B574" s="437" t="s">
        <v>295</v>
      </c>
      <c r="C574" s="437" t="s">
        <v>266</v>
      </c>
      <c r="D574" s="441" t="s">
        <v>1029</v>
      </c>
      <c r="E574" s="441" t="s">
        <v>2322</v>
      </c>
      <c r="F574" s="474" t="s">
        <v>2359</v>
      </c>
      <c r="G574" s="437" t="s">
        <v>296</v>
      </c>
      <c r="H574" s="475"/>
      <c r="I574" s="439">
        <v>180</v>
      </c>
      <c r="J574" s="440" t="s">
        <v>2381</v>
      </c>
      <c r="K574" s="437" t="s">
        <v>355</v>
      </c>
    </row>
    <row r="575" spans="1:11" ht="23.25">
      <c r="A575" s="473" t="s">
        <v>1949</v>
      </c>
      <c r="B575" s="437" t="s">
        <v>295</v>
      </c>
      <c r="C575" s="437" t="s">
        <v>266</v>
      </c>
      <c r="D575" s="441" t="s">
        <v>1030</v>
      </c>
      <c r="E575" s="441" t="s">
        <v>2322</v>
      </c>
      <c r="F575" s="474" t="s">
        <v>2359</v>
      </c>
      <c r="G575" s="437" t="s">
        <v>296</v>
      </c>
      <c r="H575" s="475"/>
      <c r="I575" s="439">
        <v>180</v>
      </c>
      <c r="J575" s="440" t="s">
        <v>2381</v>
      </c>
      <c r="K575" s="437" t="s">
        <v>355</v>
      </c>
    </row>
    <row r="576" spans="1:11" ht="23.25">
      <c r="A576" s="473" t="s">
        <v>1950</v>
      </c>
      <c r="B576" s="437" t="s">
        <v>295</v>
      </c>
      <c r="C576" s="437" t="s">
        <v>266</v>
      </c>
      <c r="D576" s="441" t="s">
        <v>1031</v>
      </c>
      <c r="E576" s="441" t="s">
        <v>2322</v>
      </c>
      <c r="F576" s="474" t="s">
        <v>2359</v>
      </c>
      <c r="G576" s="437" t="s">
        <v>296</v>
      </c>
      <c r="H576" s="475"/>
      <c r="I576" s="439">
        <v>180</v>
      </c>
      <c r="J576" s="440" t="s">
        <v>2381</v>
      </c>
      <c r="K576" s="437" t="s">
        <v>355</v>
      </c>
    </row>
    <row r="577" spans="1:11" ht="23.25">
      <c r="A577" s="473" t="s">
        <v>1951</v>
      </c>
      <c r="B577" s="437" t="s">
        <v>295</v>
      </c>
      <c r="C577" s="437" t="s">
        <v>266</v>
      </c>
      <c r="D577" s="441" t="s">
        <v>1032</v>
      </c>
      <c r="E577" s="441" t="s">
        <v>2322</v>
      </c>
      <c r="F577" s="474" t="s">
        <v>2359</v>
      </c>
      <c r="G577" s="437" t="s">
        <v>296</v>
      </c>
      <c r="H577" s="475"/>
      <c r="I577" s="439">
        <v>180</v>
      </c>
      <c r="J577" s="440" t="s">
        <v>2381</v>
      </c>
      <c r="K577" s="437" t="s">
        <v>355</v>
      </c>
    </row>
    <row r="578" spans="1:11" ht="23.25">
      <c r="A578" s="473" t="s">
        <v>1952</v>
      </c>
      <c r="B578" s="437" t="s">
        <v>295</v>
      </c>
      <c r="C578" s="437" t="s">
        <v>266</v>
      </c>
      <c r="D578" s="441" t="s">
        <v>1033</v>
      </c>
      <c r="E578" s="441" t="s">
        <v>2322</v>
      </c>
      <c r="F578" s="474" t="s">
        <v>2359</v>
      </c>
      <c r="G578" s="437" t="s">
        <v>296</v>
      </c>
      <c r="H578" s="475"/>
      <c r="I578" s="439">
        <v>180</v>
      </c>
      <c r="J578" s="440" t="s">
        <v>2381</v>
      </c>
      <c r="K578" s="437" t="s">
        <v>355</v>
      </c>
    </row>
    <row r="579" spans="1:11" ht="23.25">
      <c r="A579" s="473" t="s">
        <v>1953</v>
      </c>
      <c r="B579" s="437" t="s">
        <v>295</v>
      </c>
      <c r="C579" s="437" t="s">
        <v>266</v>
      </c>
      <c r="D579" s="441" t="s">
        <v>1034</v>
      </c>
      <c r="E579" s="441" t="s">
        <v>2322</v>
      </c>
      <c r="F579" s="474" t="s">
        <v>2359</v>
      </c>
      <c r="G579" s="437" t="s">
        <v>296</v>
      </c>
      <c r="H579" s="475"/>
      <c r="I579" s="439">
        <v>180</v>
      </c>
      <c r="J579" s="440" t="s">
        <v>2381</v>
      </c>
      <c r="K579" s="437" t="s">
        <v>355</v>
      </c>
    </row>
    <row r="580" spans="1:11" ht="23.25">
      <c r="A580" s="473" t="s">
        <v>1954</v>
      </c>
      <c r="B580" s="437" t="s">
        <v>295</v>
      </c>
      <c r="C580" s="437" t="s">
        <v>266</v>
      </c>
      <c r="D580" s="441" t="s">
        <v>1035</v>
      </c>
      <c r="E580" s="441" t="s">
        <v>2322</v>
      </c>
      <c r="F580" s="474" t="s">
        <v>2359</v>
      </c>
      <c r="G580" s="437" t="s">
        <v>296</v>
      </c>
      <c r="H580" s="475"/>
      <c r="I580" s="439">
        <v>180</v>
      </c>
      <c r="J580" s="440" t="s">
        <v>2381</v>
      </c>
      <c r="K580" s="437" t="s">
        <v>355</v>
      </c>
    </row>
    <row r="581" spans="1:11" ht="23.25">
      <c r="A581" s="473" t="s">
        <v>1955</v>
      </c>
      <c r="B581" s="437" t="s">
        <v>295</v>
      </c>
      <c r="C581" s="437" t="s">
        <v>266</v>
      </c>
      <c r="D581" s="441" t="s">
        <v>1036</v>
      </c>
      <c r="E581" s="441" t="s">
        <v>2322</v>
      </c>
      <c r="F581" s="474" t="s">
        <v>2359</v>
      </c>
      <c r="G581" s="437" t="s">
        <v>296</v>
      </c>
      <c r="H581" s="475"/>
      <c r="I581" s="439">
        <v>180</v>
      </c>
      <c r="J581" s="440" t="s">
        <v>2381</v>
      </c>
      <c r="K581" s="437" t="s">
        <v>355</v>
      </c>
    </row>
    <row r="582" spans="1:11" ht="23.25">
      <c r="A582" s="473" t="s">
        <v>1956</v>
      </c>
      <c r="B582" s="437" t="s">
        <v>295</v>
      </c>
      <c r="C582" s="437" t="s">
        <v>266</v>
      </c>
      <c r="D582" s="441" t="s">
        <v>1037</v>
      </c>
      <c r="E582" s="441" t="s">
        <v>2322</v>
      </c>
      <c r="F582" s="474" t="s">
        <v>2359</v>
      </c>
      <c r="G582" s="437" t="s">
        <v>296</v>
      </c>
      <c r="H582" s="475"/>
      <c r="I582" s="439">
        <v>180</v>
      </c>
      <c r="J582" s="440" t="s">
        <v>2381</v>
      </c>
      <c r="K582" s="437" t="s">
        <v>355</v>
      </c>
    </row>
    <row r="583" spans="1:11" ht="23.25">
      <c r="A583" s="473" t="s">
        <v>1957</v>
      </c>
      <c r="B583" s="437" t="s">
        <v>295</v>
      </c>
      <c r="C583" s="437" t="s">
        <v>266</v>
      </c>
      <c r="D583" s="441" t="s">
        <v>1038</v>
      </c>
      <c r="E583" s="441" t="s">
        <v>2322</v>
      </c>
      <c r="F583" s="474" t="s">
        <v>2359</v>
      </c>
      <c r="G583" s="437" t="s">
        <v>296</v>
      </c>
      <c r="H583" s="475"/>
      <c r="I583" s="439">
        <v>180</v>
      </c>
      <c r="J583" s="440" t="s">
        <v>2381</v>
      </c>
      <c r="K583" s="437" t="s">
        <v>355</v>
      </c>
    </row>
    <row r="584" spans="1:11" ht="23.25">
      <c r="A584" s="473" t="s">
        <v>1958</v>
      </c>
      <c r="B584" s="437" t="s">
        <v>295</v>
      </c>
      <c r="C584" s="437" t="s">
        <v>266</v>
      </c>
      <c r="D584" s="441" t="s">
        <v>1039</v>
      </c>
      <c r="E584" s="441" t="s">
        <v>2322</v>
      </c>
      <c r="F584" s="474" t="s">
        <v>2359</v>
      </c>
      <c r="G584" s="437" t="s">
        <v>296</v>
      </c>
      <c r="H584" s="475"/>
      <c r="I584" s="439">
        <v>180</v>
      </c>
      <c r="J584" s="440" t="s">
        <v>2381</v>
      </c>
      <c r="K584" s="437" t="s">
        <v>355</v>
      </c>
    </row>
    <row r="585" spans="1:11" ht="23.25">
      <c r="A585" s="473" t="s">
        <v>1959</v>
      </c>
      <c r="B585" s="437" t="s">
        <v>295</v>
      </c>
      <c r="C585" s="437" t="s">
        <v>266</v>
      </c>
      <c r="D585" s="441" t="s">
        <v>1040</v>
      </c>
      <c r="E585" s="441" t="s">
        <v>2322</v>
      </c>
      <c r="F585" s="474" t="s">
        <v>2359</v>
      </c>
      <c r="G585" s="437" t="s">
        <v>296</v>
      </c>
      <c r="H585" s="475"/>
      <c r="I585" s="439">
        <v>180</v>
      </c>
      <c r="J585" s="440" t="s">
        <v>2381</v>
      </c>
      <c r="K585" s="437" t="s">
        <v>355</v>
      </c>
    </row>
    <row r="586" spans="1:11" ht="23.25">
      <c r="A586" s="473" t="s">
        <v>1960</v>
      </c>
      <c r="B586" s="437" t="s">
        <v>295</v>
      </c>
      <c r="C586" s="437" t="s">
        <v>266</v>
      </c>
      <c r="D586" s="441" t="s">
        <v>1041</v>
      </c>
      <c r="E586" s="441" t="s">
        <v>2322</v>
      </c>
      <c r="F586" s="474" t="s">
        <v>2359</v>
      </c>
      <c r="G586" s="437" t="s">
        <v>296</v>
      </c>
      <c r="H586" s="475"/>
      <c r="I586" s="439">
        <v>180</v>
      </c>
      <c r="J586" s="440" t="s">
        <v>2381</v>
      </c>
      <c r="K586" s="437" t="s">
        <v>355</v>
      </c>
    </row>
    <row r="587" spans="1:11" ht="23.25">
      <c r="A587" s="473" t="s">
        <v>1961</v>
      </c>
      <c r="B587" s="437" t="s">
        <v>295</v>
      </c>
      <c r="C587" s="437" t="s">
        <v>266</v>
      </c>
      <c r="D587" s="441" t="s">
        <v>1042</v>
      </c>
      <c r="E587" s="441" t="s">
        <v>2322</v>
      </c>
      <c r="F587" s="474" t="s">
        <v>2359</v>
      </c>
      <c r="G587" s="437" t="s">
        <v>296</v>
      </c>
      <c r="H587" s="475"/>
      <c r="I587" s="439">
        <v>180</v>
      </c>
      <c r="J587" s="440" t="s">
        <v>2381</v>
      </c>
      <c r="K587" s="437" t="s">
        <v>355</v>
      </c>
    </row>
    <row r="588" spans="1:11" ht="23.25">
      <c r="A588" s="473" t="s">
        <v>1962</v>
      </c>
      <c r="B588" s="437" t="s">
        <v>295</v>
      </c>
      <c r="C588" s="437" t="s">
        <v>266</v>
      </c>
      <c r="D588" s="441" t="s">
        <v>1043</v>
      </c>
      <c r="E588" s="441" t="s">
        <v>2322</v>
      </c>
      <c r="F588" s="474" t="s">
        <v>2359</v>
      </c>
      <c r="G588" s="437" t="s">
        <v>296</v>
      </c>
      <c r="H588" s="475"/>
      <c r="I588" s="439">
        <v>180</v>
      </c>
      <c r="J588" s="440" t="s">
        <v>2381</v>
      </c>
      <c r="K588" s="437" t="s">
        <v>355</v>
      </c>
    </row>
    <row r="589" spans="1:11" ht="23.25">
      <c r="A589" s="473" t="s">
        <v>1963</v>
      </c>
      <c r="B589" s="437" t="s">
        <v>295</v>
      </c>
      <c r="C589" s="437" t="s">
        <v>266</v>
      </c>
      <c r="D589" s="441" t="s">
        <v>1044</v>
      </c>
      <c r="E589" s="441" t="s">
        <v>2322</v>
      </c>
      <c r="F589" s="474" t="s">
        <v>2359</v>
      </c>
      <c r="G589" s="437" t="s">
        <v>296</v>
      </c>
      <c r="H589" s="475"/>
      <c r="I589" s="439">
        <v>180</v>
      </c>
      <c r="J589" s="440" t="s">
        <v>2381</v>
      </c>
      <c r="K589" s="437" t="s">
        <v>355</v>
      </c>
    </row>
    <row r="590" spans="1:11" ht="23.25">
      <c r="A590" s="473" t="s">
        <v>1964</v>
      </c>
      <c r="B590" s="437" t="s">
        <v>295</v>
      </c>
      <c r="C590" s="437" t="s">
        <v>266</v>
      </c>
      <c r="D590" s="441" t="s">
        <v>1045</v>
      </c>
      <c r="E590" s="441" t="s">
        <v>2322</v>
      </c>
      <c r="F590" s="474" t="s">
        <v>2359</v>
      </c>
      <c r="G590" s="437" t="s">
        <v>296</v>
      </c>
      <c r="H590" s="475"/>
      <c r="I590" s="439">
        <v>180</v>
      </c>
      <c r="J590" s="440" t="s">
        <v>2381</v>
      </c>
      <c r="K590" s="437" t="s">
        <v>355</v>
      </c>
    </row>
    <row r="591" spans="1:11" ht="23.25">
      <c r="A591" s="473" t="s">
        <v>1965</v>
      </c>
      <c r="B591" s="437" t="s">
        <v>295</v>
      </c>
      <c r="C591" s="437" t="s">
        <v>266</v>
      </c>
      <c r="D591" s="441" t="s">
        <v>1046</v>
      </c>
      <c r="E591" s="441" t="s">
        <v>2322</v>
      </c>
      <c r="F591" s="474" t="s">
        <v>2359</v>
      </c>
      <c r="G591" s="437" t="s">
        <v>296</v>
      </c>
      <c r="H591" s="475"/>
      <c r="I591" s="439">
        <v>180</v>
      </c>
      <c r="J591" s="440" t="s">
        <v>2381</v>
      </c>
      <c r="K591" s="437" t="s">
        <v>355</v>
      </c>
    </row>
    <row r="592" spans="1:11" ht="23.25">
      <c r="A592" s="473" t="s">
        <v>1966</v>
      </c>
      <c r="B592" s="437" t="s">
        <v>295</v>
      </c>
      <c r="C592" s="437" t="s">
        <v>266</v>
      </c>
      <c r="D592" s="441" t="s">
        <v>1047</v>
      </c>
      <c r="E592" s="441" t="s">
        <v>2322</v>
      </c>
      <c r="F592" s="474" t="s">
        <v>2359</v>
      </c>
      <c r="G592" s="437" t="s">
        <v>296</v>
      </c>
      <c r="H592" s="475"/>
      <c r="I592" s="439">
        <v>180</v>
      </c>
      <c r="J592" s="440" t="s">
        <v>2381</v>
      </c>
      <c r="K592" s="437" t="s">
        <v>355</v>
      </c>
    </row>
    <row r="593" spans="1:11" ht="23.25">
      <c r="A593" s="473" t="s">
        <v>1967</v>
      </c>
      <c r="B593" s="437" t="s">
        <v>295</v>
      </c>
      <c r="C593" s="437" t="s">
        <v>266</v>
      </c>
      <c r="D593" s="441" t="s">
        <v>1048</v>
      </c>
      <c r="E593" s="441" t="s">
        <v>2322</v>
      </c>
      <c r="F593" s="474" t="s">
        <v>2359</v>
      </c>
      <c r="G593" s="437" t="s">
        <v>296</v>
      </c>
      <c r="H593" s="475"/>
      <c r="I593" s="439">
        <v>180</v>
      </c>
      <c r="J593" s="440" t="s">
        <v>2381</v>
      </c>
      <c r="K593" s="437" t="s">
        <v>355</v>
      </c>
    </row>
    <row r="594" spans="1:11" ht="23.25">
      <c r="A594" s="473" t="s">
        <v>1968</v>
      </c>
      <c r="B594" s="437" t="s">
        <v>295</v>
      </c>
      <c r="C594" s="437" t="s">
        <v>266</v>
      </c>
      <c r="D594" s="441" t="s">
        <v>1049</v>
      </c>
      <c r="E594" s="441" t="s">
        <v>2322</v>
      </c>
      <c r="F594" s="474" t="s">
        <v>2359</v>
      </c>
      <c r="G594" s="437" t="s">
        <v>296</v>
      </c>
      <c r="H594" s="475"/>
      <c r="I594" s="439">
        <v>180</v>
      </c>
      <c r="J594" s="440" t="s">
        <v>2381</v>
      </c>
      <c r="K594" s="437" t="s">
        <v>355</v>
      </c>
    </row>
    <row r="595" spans="1:11" ht="23.25">
      <c r="A595" s="473" t="s">
        <v>1969</v>
      </c>
      <c r="B595" s="437" t="s">
        <v>295</v>
      </c>
      <c r="C595" s="437" t="s">
        <v>266</v>
      </c>
      <c r="D595" s="441" t="s">
        <v>1050</v>
      </c>
      <c r="E595" s="441" t="s">
        <v>2322</v>
      </c>
      <c r="F595" s="474" t="s">
        <v>2359</v>
      </c>
      <c r="G595" s="437" t="s">
        <v>296</v>
      </c>
      <c r="H595" s="475"/>
      <c r="I595" s="439">
        <v>180</v>
      </c>
      <c r="J595" s="440" t="s">
        <v>2381</v>
      </c>
      <c r="K595" s="437" t="s">
        <v>355</v>
      </c>
    </row>
    <row r="596" spans="1:11" ht="23.25">
      <c r="A596" s="473" t="s">
        <v>1970</v>
      </c>
      <c r="B596" s="437" t="s">
        <v>295</v>
      </c>
      <c r="C596" s="437" t="s">
        <v>266</v>
      </c>
      <c r="D596" s="441" t="s">
        <v>1051</v>
      </c>
      <c r="E596" s="441" t="s">
        <v>2322</v>
      </c>
      <c r="F596" s="474" t="s">
        <v>2359</v>
      </c>
      <c r="G596" s="437" t="s">
        <v>296</v>
      </c>
      <c r="H596" s="475"/>
      <c r="I596" s="439">
        <v>180</v>
      </c>
      <c r="J596" s="440" t="s">
        <v>2381</v>
      </c>
      <c r="K596" s="437" t="s">
        <v>355</v>
      </c>
    </row>
    <row r="597" spans="1:11" ht="23.25">
      <c r="A597" s="473" t="s">
        <v>1971</v>
      </c>
      <c r="B597" s="437" t="s">
        <v>295</v>
      </c>
      <c r="C597" s="437" t="s">
        <v>266</v>
      </c>
      <c r="D597" s="441" t="s">
        <v>1052</v>
      </c>
      <c r="E597" s="441" t="s">
        <v>2322</v>
      </c>
      <c r="F597" s="474" t="s">
        <v>2359</v>
      </c>
      <c r="G597" s="437" t="s">
        <v>296</v>
      </c>
      <c r="H597" s="475"/>
      <c r="I597" s="439">
        <v>180</v>
      </c>
      <c r="J597" s="440" t="s">
        <v>2381</v>
      </c>
      <c r="K597" s="437" t="s">
        <v>355</v>
      </c>
    </row>
    <row r="598" spans="1:11" ht="23.25">
      <c r="A598" s="473" t="s">
        <v>1972</v>
      </c>
      <c r="B598" s="437" t="s">
        <v>295</v>
      </c>
      <c r="C598" s="437" t="s">
        <v>266</v>
      </c>
      <c r="D598" s="441" t="s">
        <v>1053</v>
      </c>
      <c r="E598" s="441" t="s">
        <v>2322</v>
      </c>
      <c r="F598" s="474" t="s">
        <v>2359</v>
      </c>
      <c r="G598" s="437" t="s">
        <v>296</v>
      </c>
      <c r="H598" s="475"/>
      <c r="I598" s="439">
        <v>180</v>
      </c>
      <c r="J598" s="440" t="s">
        <v>2381</v>
      </c>
      <c r="K598" s="437" t="s">
        <v>355</v>
      </c>
    </row>
    <row r="599" spans="1:11" ht="23.25">
      <c r="A599" s="473" t="s">
        <v>1973</v>
      </c>
      <c r="B599" s="437" t="s">
        <v>295</v>
      </c>
      <c r="C599" s="437" t="s">
        <v>266</v>
      </c>
      <c r="D599" s="441" t="s">
        <v>1054</v>
      </c>
      <c r="E599" s="441" t="s">
        <v>2322</v>
      </c>
      <c r="F599" s="474" t="s">
        <v>2359</v>
      </c>
      <c r="G599" s="437" t="s">
        <v>296</v>
      </c>
      <c r="H599" s="475"/>
      <c r="I599" s="439">
        <v>180</v>
      </c>
      <c r="J599" s="440" t="s">
        <v>2381</v>
      </c>
      <c r="K599" s="437" t="s">
        <v>355</v>
      </c>
    </row>
    <row r="600" spans="1:11" ht="23.25">
      <c r="A600" s="473" t="s">
        <v>1974</v>
      </c>
      <c r="B600" s="437" t="s">
        <v>295</v>
      </c>
      <c r="C600" s="437" t="s">
        <v>266</v>
      </c>
      <c r="D600" s="441" t="s">
        <v>1055</v>
      </c>
      <c r="E600" s="441" t="s">
        <v>2322</v>
      </c>
      <c r="F600" s="474" t="s">
        <v>2359</v>
      </c>
      <c r="G600" s="437" t="s">
        <v>296</v>
      </c>
      <c r="H600" s="475"/>
      <c r="I600" s="439">
        <v>180</v>
      </c>
      <c r="J600" s="440" t="s">
        <v>2381</v>
      </c>
      <c r="K600" s="437" t="s">
        <v>355</v>
      </c>
    </row>
    <row r="601" spans="1:11" ht="23.25">
      <c r="A601" s="473" t="s">
        <v>1975</v>
      </c>
      <c r="B601" s="437" t="s">
        <v>295</v>
      </c>
      <c r="C601" s="437" t="s">
        <v>266</v>
      </c>
      <c r="D601" s="441" t="s">
        <v>1056</v>
      </c>
      <c r="E601" s="441" t="s">
        <v>2322</v>
      </c>
      <c r="F601" s="474" t="s">
        <v>2359</v>
      </c>
      <c r="G601" s="437" t="s">
        <v>296</v>
      </c>
      <c r="H601" s="475"/>
      <c r="I601" s="439">
        <v>180</v>
      </c>
      <c r="J601" s="440" t="s">
        <v>2381</v>
      </c>
      <c r="K601" s="437" t="s">
        <v>355</v>
      </c>
    </row>
    <row r="602" spans="1:11" ht="23.25">
      <c r="A602" s="473" t="s">
        <v>1976</v>
      </c>
      <c r="B602" s="437" t="s">
        <v>295</v>
      </c>
      <c r="C602" s="437" t="s">
        <v>266</v>
      </c>
      <c r="D602" s="441" t="s">
        <v>1057</v>
      </c>
      <c r="E602" s="441" t="s">
        <v>2322</v>
      </c>
      <c r="F602" s="474" t="s">
        <v>2359</v>
      </c>
      <c r="G602" s="437" t="s">
        <v>296</v>
      </c>
      <c r="H602" s="475"/>
      <c r="I602" s="439">
        <v>180</v>
      </c>
      <c r="J602" s="440" t="s">
        <v>2381</v>
      </c>
      <c r="K602" s="437" t="s">
        <v>355</v>
      </c>
    </row>
    <row r="603" spans="1:11" ht="23.25">
      <c r="A603" s="473" t="s">
        <v>1977</v>
      </c>
      <c r="B603" s="437" t="s">
        <v>295</v>
      </c>
      <c r="C603" s="437" t="s">
        <v>266</v>
      </c>
      <c r="D603" s="441" t="s">
        <v>1058</v>
      </c>
      <c r="E603" s="441" t="s">
        <v>2322</v>
      </c>
      <c r="F603" s="474" t="s">
        <v>2359</v>
      </c>
      <c r="G603" s="437" t="s">
        <v>296</v>
      </c>
      <c r="H603" s="475"/>
      <c r="I603" s="439">
        <v>180</v>
      </c>
      <c r="J603" s="440" t="s">
        <v>2381</v>
      </c>
      <c r="K603" s="437" t="s">
        <v>355</v>
      </c>
    </row>
    <row r="604" spans="1:11" ht="23.25">
      <c r="A604" s="473" t="s">
        <v>1978</v>
      </c>
      <c r="B604" s="437" t="s">
        <v>295</v>
      </c>
      <c r="C604" s="437" t="s">
        <v>266</v>
      </c>
      <c r="D604" s="441" t="s">
        <v>1059</v>
      </c>
      <c r="E604" s="441" t="s">
        <v>2322</v>
      </c>
      <c r="F604" s="474" t="s">
        <v>2359</v>
      </c>
      <c r="G604" s="437" t="s">
        <v>296</v>
      </c>
      <c r="H604" s="475"/>
      <c r="I604" s="439">
        <v>180</v>
      </c>
      <c r="J604" s="440" t="s">
        <v>2381</v>
      </c>
      <c r="K604" s="437" t="s">
        <v>355</v>
      </c>
    </row>
    <row r="605" spans="1:11" ht="23.25">
      <c r="A605" s="473" t="s">
        <v>1979</v>
      </c>
      <c r="B605" s="437" t="s">
        <v>295</v>
      </c>
      <c r="C605" s="437" t="s">
        <v>266</v>
      </c>
      <c r="D605" s="441" t="s">
        <v>1060</v>
      </c>
      <c r="E605" s="441" t="s">
        <v>2322</v>
      </c>
      <c r="F605" s="474" t="s">
        <v>2359</v>
      </c>
      <c r="G605" s="437" t="s">
        <v>296</v>
      </c>
      <c r="H605" s="475"/>
      <c r="I605" s="439">
        <v>180</v>
      </c>
      <c r="J605" s="440" t="s">
        <v>2381</v>
      </c>
      <c r="K605" s="437" t="s">
        <v>355</v>
      </c>
    </row>
    <row r="606" spans="1:11" ht="23.25">
      <c r="A606" s="473" t="s">
        <v>1980</v>
      </c>
      <c r="B606" s="437" t="s">
        <v>295</v>
      </c>
      <c r="C606" s="437" t="s">
        <v>266</v>
      </c>
      <c r="D606" s="441" t="s">
        <v>1061</v>
      </c>
      <c r="E606" s="441" t="s">
        <v>2322</v>
      </c>
      <c r="F606" s="474" t="s">
        <v>2359</v>
      </c>
      <c r="G606" s="437" t="s">
        <v>296</v>
      </c>
      <c r="H606" s="475"/>
      <c r="I606" s="439">
        <v>180</v>
      </c>
      <c r="J606" s="440" t="s">
        <v>2381</v>
      </c>
      <c r="K606" s="437" t="s">
        <v>355</v>
      </c>
    </row>
    <row r="607" spans="1:11" ht="23.25">
      <c r="A607" s="473" t="s">
        <v>1981</v>
      </c>
      <c r="B607" s="437" t="s">
        <v>295</v>
      </c>
      <c r="C607" s="437" t="s">
        <v>266</v>
      </c>
      <c r="D607" s="441" t="s">
        <v>1062</v>
      </c>
      <c r="E607" s="441" t="s">
        <v>2322</v>
      </c>
      <c r="F607" s="474" t="s">
        <v>2359</v>
      </c>
      <c r="G607" s="437" t="s">
        <v>296</v>
      </c>
      <c r="H607" s="475"/>
      <c r="I607" s="439">
        <v>180</v>
      </c>
      <c r="J607" s="440" t="s">
        <v>2381</v>
      </c>
      <c r="K607" s="437" t="s">
        <v>355</v>
      </c>
    </row>
    <row r="608" spans="1:11" ht="23.25">
      <c r="A608" s="473" t="s">
        <v>1982</v>
      </c>
      <c r="B608" s="437" t="s">
        <v>295</v>
      </c>
      <c r="C608" s="437" t="s">
        <v>266</v>
      </c>
      <c r="D608" s="441" t="s">
        <v>1063</v>
      </c>
      <c r="E608" s="441" t="s">
        <v>2322</v>
      </c>
      <c r="F608" s="474" t="s">
        <v>2359</v>
      </c>
      <c r="G608" s="437" t="s">
        <v>296</v>
      </c>
      <c r="H608" s="475"/>
      <c r="I608" s="439">
        <v>180</v>
      </c>
      <c r="J608" s="440" t="s">
        <v>2381</v>
      </c>
      <c r="K608" s="437" t="s">
        <v>355</v>
      </c>
    </row>
    <row r="609" spans="1:11" ht="23.25">
      <c r="A609" s="473" t="s">
        <v>1983</v>
      </c>
      <c r="B609" s="437" t="s">
        <v>295</v>
      </c>
      <c r="C609" s="437" t="s">
        <v>266</v>
      </c>
      <c r="D609" s="441" t="s">
        <v>1064</v>
      </c>
      <c r="E609" s="441" t="s">
        <v>2322</v>
      </c>
      <c r="F609" s="474" t="s">
        <v>2359</v>
      </c>
      <c r="G609" s="437" t="s">
        <v>296</v>
      </c>
      <c r="H609" s="475"/>
      <c r="I609" s="439">
        <v>180</v>
      </c>
      <c r="J609" s="440" t="s">
        <v>2381</v>
      </c>
      <c r="K609" s="437" t="s">
        <v>355</v>
      </c>
    </row>
    <row r="610" spans="1:11" ht="23.25">
      <c r="A610" s="473" t="s">
        <v>1984</v>
      </c>
      <c r="B610" s="437" t="s">
        <v>295</v>
      </c>
      <c r="C610" s="437" t="s">
        <v>266</v>
      </c>
      <c r="D610" s="441" t="s">
        <v>1065</v>
      </c>
      <c r="E610" s="441" t="s">
        <v>2322</v>
      </c>
      <c r="F610" s="474" t="s">
        <v>2359</v>
      </c>
      <c r="G610" s="437" t="s">
        <v>296</v>
      </c>
      <c r="H610" s="475"/>
      <c r="I610" s="439">
        <v>180</v>
      </c>
      <c r="J610" s="440" t="s">
        <v>2381</v>
      </c>
      <c r="K610" s="437" t="s">
        <v>355</v>
      </c>
    </row>
    <row r="611" spans="1:11" ht="23.25">
      <c r="A611" s="473" t="s">
        <v>1985</v>
      </c>
      <c r="B611" s="437" t="s">
        <v>295</v>
      </c>
      <c r="C611" s="437" t="s">
        <v>266</v>
      </c>
      <c r="D611" s="441" t="s">
        <v>1066</v>
      </c>
      <c r="E611" s="441" t="s">
        <v>2322</v>
      </c>
      <c r="F611" s="474" t="s">
        <v>2359</v>
      </c>
      <c r="G611" s="437" t="s">
        <v>296</v>
      </c>
      <c r="H611" s="475"/>
      <c r="I611" s="439">
        <v>180</v>
      </c>
      <c r="J611" s="440" t="s">
        <v>2381</v>
      </c>
      <c r="K611" s="437" t="s">
        <v>355</v>
      </c>
    </row>
    <row r="612" spans="1:11" ht="23.25">
      <c r="A612" s="473" t="s">
        <v>1986</v>
      </c>
      <c r="B612" s="437" t="s">
        <v>295</v>
      </c>
      <c r="C612" s="437" t="s">
        <v>266</v>
      </c>
      <c r="D612" s="441" t="s">
        <v>1067</v>
      </c>
      <c r="E612" s="441" t="s">
        <v>2322</v>
      </c>
      <c r="F612" s="474" t="s">
        <v>2359</v>
      </c>
      <c r="G612" s="437" t="s">
        <v>296</v>
      </c>
      <c r="H612" s="475"/>
      <c r="I612" s="439">
        <v>180</v>
      </c>
      <c r="J612" s="440" t="s">
        <v>2381</v>
      </c>
      <c r="K612" s="437" t="s">
        <v>355</v>
      </c>
    </row>
    <row r="613" spans="1:11" ht="23.25">
      <c r="A613" s="473" t="s">
        <v>1987</v>
      </c>
      <c r="B613" s="437" t="s">
        <v>295</v>
      </c>
      <c r="C613" s="437" t="s">
        <v>266</v>
      </c>
      <c r="D613" s="441" t="s">
        <v>1068</v>
      </c>
      <c r="E613" s="441" t="s">
        <v>2322</v>
      </c>
      <c r="F613" s="474" t="s">
        <v>2359</v>
      </c>
      <c r="G613" s="437" t="s">
        <v>296</v>
      </c>
      <c r="H613" s="475"/>
      <c r="I613" s="439">
        <v>180</v>
      </c>
      <c r="J613" s="440" t="s">
        <v>2381</v>
      </c>
      <c r="K613" s="437" t="s">
        <v>355</v>
      </c>
    </row>
    <row r="614" spans="1:11" ht="23.25">
      <c r="A614" s="473" t="s">
        <v>1988</v>
      </c>
      <c r="B614" s="437" t="s">
        <v>295</v>
      </c>
      <c r="C614" s="437" t="s">
        <v>266</v>
      </c>
      <c r="D614" s="441" t="s">
        <v>1069</v>
      </c>
      <c r="E614" s="441" t="s">
        <v>2322</v>
      </c>
      <c r="F614" s="474" t="s">
        <v>2359</v>
      </c>
      <c r="G614" s="437" t="s">
        <v>296</v>
      </c>
      <c r="H614" s="475"/>
      <c r="I614" s="439">
        <v>180</v>
      </c>
      <c r="J614" s="440" t="s">
        <v>2381</v>
      </c>
      <c r="K614" s="437" t="s">
        <v>355</v>
      </c>
    </row>
    <row r="615" spans="1:11" ht="23.25">
      <c r="A615" s="473" t="s">
        <v>1989</v>
      </c>
      <c r="B615" s="437" t="s">
        <v>295</v>
      </c>
      <c r="C615" s="437" t="s">
        <v>266</v>
      </c>
      <c r="D615" s="441" t="s">
        <v>1070</v>
      </c>
      <c r="E615" s="441" t="s">
        <v>2322</v>
      </c>
      <c r="F615" s="474" t="s">
        <v>2359</v>
      </c>
      <c r="G615" s="437" t="s">
        <v>296</v>
      </c>
      <c r="H615" s="475"/>
      <c r="I615" s="439">
        <v>180</v>
      </c>
      <c r="J615" s="440" t="s">
        <v>2381</v>
      </c>
      <c r="K615" s="437" t="s">
        <v>355</v>
      </c>
    </row>
    <row r="616" spans="1:11" ht="23.25">
      <c r="A616" s="473" t="s">
        <v>1990</v>
      </c>
      <c r="B616" s="437" t="s">
        <v>295</v>
      </c>
      <c r="C616" s="437" t="s">
        <v>266</v>
      </c>
      <c r="D616" s="441" t="s">
        <v>1071</v>
      </c>
      <c r="E616" s="441" t="s">
        <v>2322</v>
      </c>
      <c r="F616" s="474" t="s">
        <v>2359</v>
      </c>
      <c r="G616" s="437" t="s">
        <v>296</v>
      </c>
      <c r="H616" s="475"/>
      <c r="I616" s="439">
        <v>180</v>
      </c>
      <c r="J616" s="440" t="s">
        <v>2381</v>
      </c>
      <c r="K616" s="437" t="s">
        <v>355</v>
      </c>
    </row>
    <row r="617" spans="1:11" ht="23.25">
      <c r="A617" s="473" t="s">
        <v>1991</v>
      </c>
      <c r="B617" s="437" t="s">
        <v>295</v>
      </c>
      <c r="C617" s="437" t="s">
        <v>266</v>
      </c>
      <c r="D617" s="441" t="s">
        <v>1072</v>
      </c>
      <c r="E617" s="441" t="s">
        <v>2322</v>
      </c>
      <c r="F617" s="474" t="s">
        <v>2359</v>
      </c>
      <c r="G617" s="437" t="s">
        <v>296</v>
      </c>
      <c r="H617" s="475"/>
      <c r="I617" s="439">
        <v>180</v>
      </c>
      <c r="J617" s="440" t="s">
        <v>2381</v>
      </c>
      <c r="K617" s="437" t="s">
        <v>355</v>
      </c>
    </row>
    <row r="618" spans="1:11" ht="23.25">
      <c r="A618" s="473" t="s">
        <v>1992</v>
      </c>
      <c r="B618" s="437" t="s">
        <v>295</v>
      </c>
      <c r="C618" s="437" t="s">
        <v>266</v>
      </c>
      <c r="D618" s="441" t="s">
        <v>1073</v>
      </c>
      <c r="E618" s="441" t="s">
        <v>2322</v>
      </c>
      <c r="F618" s="474" t="s">
        <v>2359</v>
      </c>
      <c r="G618" s="437" t="s">
        <v>296</v>
      </c>
      <c r="H618" s="475"/>
      <c r="I618" s="439">
        <v>180</v>
      </c>
      <c r="J618" s="440" t="s">
        <v>2381</v>
      </c>
      <c r="K618" s="437" t="s">
        <v>355</v>
      </c>
    </row>
    <row r="619" spans="1:11" ht="23.25">
      <c r="A619" s="473" t="s">
        <v>1993</v>
      </c>
      <c r="B619" s="437" t="s">
        <v>295</v>
      </c>
      <c r="C619" s="437" t="s">
        <v>266</v>
      </c>
      <c r="D619" s="441" t="s">
        <v>1074</v>
      </c>
      <c r="E619" s="441" t="s">
        <v>2322</v>
      </c>
      <c r="F619" s="474" t="s">
        <v>2359</v>
      </c>
      <c r="G619" s="437" t="s">
        <v>296</v>
      </c>
      <c r="H619" s="475"/>
      <c r="I619" s="439">
        <v>180</v>
      </c>
      <c r="J619" s="440" t="s">
        <v>2381</v>
      </c>
      <c r="K619" s="437" t="s">
        <v>355</v>
      </c>
    </row>
    <row r="620" spans="1:11" ht="23.25">
      <c r="A620" s="473" t="s">
        <v>1994</v>
      </c>
      <c r="B620" s="437" t="s">
        <v>295</v>
      </c>
      <c r="C620" s="437" t="s">
        <v>266</v>
      </c>
      <c r="D620" s="441" t="s">
        <v>1075</v>
      </c>
      <c r="E620" s="441" t="s">
        <v>2322</v>
      </c>
      <c r="F620" s="474" t="s">
        <v>2359</v>
      </c>
      <c r="G620" s="437" t="s">
        <v>296</v>
      </c>
      <c r="H620" s="475"/>
      <c r="I620" s="439">
        <v>180</v>
      </c>
      <c r="J620" s="440" t="s">
        <v>2381</v>
      </c>
      <c r="K620" s="437" t="s">
        <v>355</v>
      </c>
    </row>
    <row r="621" spans="1:11" ht="23.25">
      <c r="A621" s="473" t="s">
        <v>1995</v>
      </c>
      <c r="B621" s="437" t="s">
        <v>295</v>
      </c>
      <c r="C621" s="437" t="s">
        <v>266</v>
      </c>
      <c r="D621" s="441" t="s">
        <v>1076</v>
      </c>
      <c r="E621" s="441" t="s">
        <v>2322</v>
      </c>
      <c r="F621" s="474" t="s">
        <v>2359</v>
      </c>
      <c r="G621" s="437" t="s">
        <v>296</v>
      </c>
      <c r="H621" s="475"/>
      <c r="I621" s="439">
        <v>180</v>
      </c>
      <c r="J621" s="440" t="s">
        <v>2381</v>
      </c>
      <c r="K621" s="437" t="s">
        <v>355</v>
      </c>
    </row>
    <row r="622" spans="1:11" ht="23.25">
      <c r="A622" s="473" t="s">
        <v>1996</v>
      </c>
      <c r="B622" s="437" t="s">
        <v>295</v>
      </c>
      <c r="C622" s="437" t="s">
        <v>266</v>
      </c>
      <c r="D622" s="441" t="s">
        <v>1077</v>
      </c>
      <c r="E622" s="441" t="s">
        <v>2322</v>
      </c>
      <c r="F622" s="474" t="s">
        <v>2359</v>
      </c>
      <c r="G622" s="437" t="s">
        <v>296</v>
      </c>
      <c r="H622" s="475"/>
      <c r="I622" s="439">
        <v>180</v>
      </c>
      <c r="J622" s="440" t="s">
        <v>2381</v>
      </c>
      <c r="K622" s="437" t="s">
        <v>355</v>
      </c>
    </row>
    <row r="623" spans="1:11" ht="23.25">
      <c r="A623" s="473" t="s">
        <v>1997</v>
      </c>
      <c r="B623" s="437" t="s">
        <v>295</v>
      </c>
      <c r="C623" s="437" t="s">
        <v>266</v>
      </c>
      <c r="D623" s="441" t="s">
        <v>1078</v>
      </c>
      <c r="E623" s="441" t="s">
        <v>2322</v>
      </c>
      <c r="F623" s="474" t="s">
        <v>2359</v>
      </c>
      <c r="G623" s="437" t="s">
        <v>296</v>
      </c>
      <c r="H623" s="475"/>
      <c r="I623" s="439">
        <v>180</v>
      </c>
      <c r="J623" s="440" t="s">
        <v>2381</v>
      </c>
      <c r="K623" s="437" t="s">
        <v>355</v>
      </c>
    </row>
    <row r="624" spans="1:11" ht="23.25">
      <c r="A624" s="473" t="s">
        <v>1998</v>
      </c>
      <c r="B624" s="437" t="s">
        <v>295</v>
      </c>
      <c r="C624" s="437" t="s">
        <v>266</v>
      </c>
      <c r="D624" s="441" t="s">
        <v>1079</v>
      </c>
      <c r="E624" s="441" t="s">
        <v>2322</v>
      </c>
      <c r="F624" s="474" t="s">
        <v>2359</v>
      </c>
      <c r="G624" s="437" t="s">
        <v>296</v>
      </c>
      <c r="H624" s="475"/>
      <c r="I624" s="439">
        <v>180</v>
      </c>
      <c r="J624" s="440" t="s">
        <v>2381</v>
      </c>
      <c r="K624" s="437" t="s">
        <v>355</v>
      </c>
    </row>
    <row r="625" spans="1:11" ht="23.25">
      <c r="A625" s="473" t="s">
        <v>1999</v>
      </c>
      <c r="B625" s="437" t="s">
        <v>295</v>
      </c>
      <c r="C625" s="437" t="s">
        <v>266</v>
      </c>
      <c r="D625" s="441" t="s">
        <v>1080</v>
      </c>
      <c r="E625" s="441" t="s">
        <v>2322</v>
      </c>
      <c r="F625" s="474" t="s">
        <v>2359</v>
      </c>
      <c r="G625" s="437" t="s">
        <v>296</v>
      </c>
      <c r="H625" s="475"/>
      <c r="I625" s="439">
        <v>180</v>
      </c>
      <c r="J625" s="440" t="s">
        <v>2381</v>
      </c>
      <c r="K625" s="437" t="s">
        <v>355</v>
      </c>
    </row>
    <row r="626" spans="1:11" ht="23.25">
      <c r="A626" s="473" t="s">
        <v>2000</v>
      </c>
      <c r="B626" s="437" t="s">
        <v>295</v>
      </c>
      <c r="C626" s="437" t="s">
        <v>266</v>
      </c>
      <c r="D626" s="441" t="s">
        <v>1081</v>
      </c>
      <c r="E626" s="441" t="s">
        <v>2322</v>
      </c>
      <c r="F626" s="474" t="s">
        <v>2359</v>
      </c>
      <c r="G626" s="437" t="s">
        <v>296</v>
      </c>
      <c r="H626" s="475"/>
      <c r="I626" s="439">
        <v>180</v>
      </c>
      <c r="J626" s="440" t="s">
        <v>2381</v>
      </c>
      <c r="K626" s="437" t="s">
        <v>355</v>
      </c>
    </row>
    <row r="627" spans="1:11" ht="23.25">
      <c r="A627" s="473" t="s">
        <v>2001</v>
      </c>
      <c r="B627" s="437" t="s">
        <v>295</v>
      </c>
      <c r="C627" s="437" t="s">
        <v>266</v>
      </c>
      <c r="D627" s="441" t="s">
        <v>1082</v>
      </c>
      <c r="E627" s="441" t="s">
        <v>2322</v>
      </c>
      <c r="F627" s="474" t="s">
        <v>2359</v>
      </c>
      <c r="G627" s="437" t="s">
        <v>296</v>
      </c>
      <c r="H627" s="475"/>
      <c r="I627" s="439">
        <v>180</v>
      </c>
      <c r="J627" s="440" t="s">
        <v>2381</v>
      </c>
      <c r="K627" s="437" t="s">
        <v>355</v>
      </c>
    </row>
    <row r="628" spans="1:11" ht="23.25">
      <c r="A628" s="473" t="s">
        <v>2002</v>
      </c>
      <c r="B628" s="437" t="s">
        <v>295</v>
      </c>
      <c r="C628" s="437" t="s">
        <v>266</v>
      </c>
      <c r="D628" s="441" t="s">
        <v>1083</v>
      </c>
      <c r="E628" s="441" t="s">
        <v>2322</v>
      </c>
      <c r="F628" s="474" t="s">
        <v>2359</v>
      </c>
      <c r="G628" s="437" t="s">
        <v>296</v>
      </c>
      <c r="H628" s="475"/>
      <c r="I628" s="439">
        <v>180</v>
      </c>
      <c r="J628" s="440" t="s">
        <v>2381</v>
      </c>
      <c r="K628" s="437" t="s">
        <v>355</v>
      </c>
    </row>
    <row r="629" spans="1:11" ht="23.25">
      <c r="A629" s="473" t="s">
        <v>2003</v>
      </c>
      <c r="B629" s="437" t="s">
        <v>295</v>
      </c>
      <c r="C629" s="437" t="s">
        <v>266</v>
      </c>
      <c r="D629" s="441" t="s">
        <v>1084</v>
      </c>
      <c r="E629" s="441" t="s">
        <v>2322</v>
      </c>
      <c r="F629" s="474" t="s">
        <v>2359</v>
      </c>
      <c r="G629" s="437" t="s">
        <v>296</v>
      </c>
      <c r="H629" s="475"/>
      <c r="I629" s="439">
        <v>180</v>
      </c>
      <c r="J629" s="440" t="s">
        <v>2381</v>
      </c>
      <c r="K629" s="437" t="s">
        <v>355</v>
      </c>
    </row>
    <row r="630" spans="1:11" ht="23.25">
      <c r="A630" s="473" t="s">
        <v>2004</v>
      </c>
      <c r="B630" s="437" t="s">
        <v>295</v>
      </c>
      <c r="C630" s="437" t="s">
        <v>266</v>
      </c>
      <c r="D630" s="441" t="s">
        <v>1085</v>
      </c>
      <c r="E630" s="441" t="s">
        <v>2322</v>
      </c>
      <c r="F630" s="474" t="s">
        <v>2359</v>
      </c>
      <c r="G630" s="437" t="s">
        <v>296</v>
      </c>
      <c r="H630" s="475"/>
      <c r="I630" s="439">
        <v>180</v>
      </c>
      <c r="J630" s="440" t="s">
        <v>2381</v>
      </c>
      <c r="K630" s="437" t="s">
        <v>355</v>
      </c>
    </row>
    <row r="631" spans="1:11" ht="23.25">
      <c r="A631" s="473" t="s">
        <v>2005</v>
      </c>
      <c r="B631" s="437" t="s">
        <v>295</v>
      </c>
      <c r="C631" s="437" t="s">
        <v>266</v>
      </c>
      <c r="D631" s="441" t="s">
        <v>1086</v>
      </c>
      <c r="E631" s="441" t="s">
        <v>2322</v>
      </c>
      <c r="F631" s="474" t="s">
        <v>2359</v>
      </c>
      <c r="G631" s="437" t="s">
        <v>296</v>
      </c>
      <c r="H631" s="475"/>
      <c r="I631" s="439">
        <v>180</v>
      </c>
      <c r="J631" s="440" t="s">
        <v>2381</v>
      </c>
      <c r="K631" s="437" t="s">
        <v>355</v>
      </c>
    </row>
    <row r="632" spans="1:11" ht="23.25">
      <c r="A632" s="473" t="s">
        <v>2006</v>
      </c>
      <c r="B632" s="437" t="s">
        <v>295</v>
      </c>
      <c r="C632" s="437" t="s">
        <v>266</v>
      </c>
      <c r="D632" s="441" t="s">
        <v>1087</v>
      </c>
      <c r="E632" s="441" t="s">
        <v>2322</v>
      </c>
      <c r="F632" s="474" t="s">
        <v>2359</v>
      </c>
      <c r="G632" s="437" t="s">
        <v>296</v>
      </c>
      <c r="H632" s="475"/>
      <c r="I632" s="439">
        <v>180</v>
      </c>
      <c r="J632" s="440" t="s">
        <v>2381</v>
      </c>
      <c r="K632" s="437" t="s">
        <v>355</v>
      </c>
    </row>
    <row r="633" spans="1:11" ht="23.25">
      <c r="A633" s="473" t="s">
        <v>2007</v>
      </c>
      <c r="B633" s="437" t="s">
        <v>295</v>
      </c>
      <c r="C633" s="437" t="s">
        <v>266</v>
      </c>
      <c r="D633" s="441" t="s">
        <v>1088</v>
      </c>
      <c r="E633" s="441" t="s">
        <v>2322</v>
      </c>
      <c r="F633" s="474" t="s">
        <v>2359</v>
      </c>
      <c r="G633" s="437" t="s">
        <v>296</v>
      </c>
      <c r="H633" s="475"/>
      <c r="I633" s="439">
        <v>180</v>
      </c>
      <c r="J633" s="440" t="s">
        <v>2381</v>
      </c>
      <c r="K633" s="437" t="s">
        <v>355</v>
      </c>
    </row>
    <row r="634" spans="1:11" ht="23.25">
      <c r="A634" s="473" t="s">
        <v>2008</v>
      </c>
      <c r="B634" s="437" t="s">
        <v>295</v>
      </c>
      <c r="C634" s="437" t="s">
        <v>266</v>
      </c>
      <c r="D634" s="441" t="s">
        <v>1089</v>
      </c>
      <c r="E634" s="441" t="s">
        <v>2322</v>
      </c>
      <c r="F634" s="474" t="s">
        <v>2359</v>
      </c>
      <c r="G634" s="437" t="s">
        <v>296</v>
      </c>
      <c r="H634" s="475"/>
      <c r="I634" s="439">
        <v>180</v>
      </c>
      <c r="J634" s="440" t="s">
        <v>2381</v>
      </c>
      <c r="K634" s="437" t="s">
        <v>355</v>
      </c>
    </row>
    <row r="635" spans="1:11" ht="23.25">
      <c r="A635" s="473" t="s">
        <v>2009</v>
      </c>
      <c r="B635" s="437" t="s">
        <v>295</v>
      </c>
      <c r="C635" s="437" t="s">
        <v>266</v>
      </c>
      <c r="D635" s="441" t="s">
        <v>1090</v>
      </c>
      <c r="E635" s="441" t="s">
        <v>2322</v>
      </c>
      <c r="F635" s="474" t="s">
        <v>2359</v>
      </c>
      <c r="G635" s="437" t="s">
        <v>296</v>
      </c>
      <c r="H635" s="475"/>
      <c r="I635" s="439">
        <v>180</v>
      </c>
      <c r="J635" s="440" t="s">
        <v>2381</v>
      </c>
      <c r="K635" s="437" t="s">
        <v>355</v>
      </c>
    </row>
    <row r="636" spans="1:11" ht="23.25">
      <c r="A636" s="473" t="s">
        <v>2010</v>
      </c>
      <c r="B636" s="437" t="s">
        <v>295</v>
      </c>
      <c r="C636" s="437" t="s">
        <v>266</v>
      </c>
      <c r="D636" s="441" t="s">
        <v>1091</v>
      </c>
      <c r="E636" s="441" t="s">
        <v>2322</v>
      </c>
      <c r="F636" s="474" t="s">
        <v>2359</v>
      </c>
      <c r="G636" s="437" t="s">
        <v>296</v>
      </c>
      <c r="H636" s="475"/>
      <c r="I636" s="439">
        <v>180</v>
      </c>
      <c r="J636" s="440" t="s">
        <v>2381</v>
      </c>
      <c r="K636" s="437" t="s">
        <v>355</v>
      </c>
    </row>
    <row r="637" spans="1:11" ht="23.25">
      <c r="A637" s="473" t="s">
        <v>2011</v>
      </c>
      <c r="B637" s="437" t="s">
        <v>295</v>
      </c>
      <c r="C637" s="437" t="s">
        <v>266</v>
      </c>
      <c r="D637" s="441" t="s">
        <v>1092</v>
      </c>
      <c r="E637" s="441" t="s">
        <v>2322</v>
      </c>
      <c r="F637" s="474" t="s">
        <v>2359</v>
      </c>
      <c r="G637" s="437" t="s">
        <v>296</v>
      </c>
      <c r="H637" s="475"/>
      <c r="I637" s="439">
        <v>180</v>
      </c>
      <c r="J637" s="440" t="s">
        <v>2381</v>
      </c>
      <c r="K637" s="437" t="s">
        <v>355</v>
      </c>
    </row>
    <row r="638" spans="1:11" ht="23.25">
      <c r="A638" s="473" t="s">
        <v>2012</v>
      </c>
      <c r="B638" s="437" t="s">
        <v>295</v>
      </c>
      <c r="C638" s="437" t="s">
        <v>266</v>
      </c>
      <c r="D638" s="441" t="s">
        <v>1093</v>
      </c>
      <c r="E638" s="441" t="s">
        <v>2322</v>
      </c>
      <c r="F638" s="474" t="s">
        <v>2359</v>
      </c>
      <c r="G638" s="437" t="s">
        <v>296</v>
      </c>
      <c r="H638" s="475"/>
      <c r="I638" s="439">
        <v>180</v>
      </c>
      <c r="J638" s="440" t="s">
        <v>2381</v>
      </c>
      <c r="K638" s="437" t="s">
        <v>355</v>
      </c>
    </row>
    <row r="639" spans="1:11" ht="23.25">
      <c r="A639" s="473" t="s">
        <v>2013</v>
      </c>
      <c r="B639" s="437" t="s">
        <v>295</v>
      </c>
      <c r="C639" s="437" t="s">
        <v>266</v>
      </c>
      <c r="D639" s="441" t="s">
        <v>1094</v>
      </c>
      <c r="E639" s="441" t="s">
        <v>2322</v>
      </c>
      <c r="F639" s="474" t="s">
        <v>2359</v>
      </c>
      <c r="G639" s="437" t="s">
        <v>296</v>
      </c>
      <c r="H639" s="475"/>
      <c r="I639" s="439">
        <v>180</v>
      </c>
      <c r="J639" s="440" t="s">
        <v>2381</v>
      </c>
      <c r="K639" s="437" t="s">
        <v>355</v>
      </c>
    </row>
    <row r="640" spans="1:11" ht="23.25">
      <c r="A640" s="473" t="s">
        <v>2014</v>
      </c>
      <c r="B640" s="437" t="s">
        <v>295</v>
      </c>
      <c r="C640" s="437" t="s">
        <v>266</v>
      </c>
      <c r="D640" s="441" t="s">
        <v>1095</v>
      </c>
      <c r="E640" s="441" t="s">
        <v>2322</v>
      </c>
      <c r="F640" s="474" t="s">
        <v>2359</v>
      </c>
      <c r="G640" s="437" t="s">
        <v>296</v>
      </c>
      <c r="H640" s="475"/>
      <c r="I640" s="439">
        <v>180</v>
      </c>
      <c r="J640" s="440" t="s">
        <v>2381</v>
      </c>
      <c r="K640" s="437" t="s">
        <v>355</v>
      </c>
    </row>
    <row r="641" spans="1:11" ht="23.25">
      <c r="A641" s="473" t="s">
        <v>2015</v>
      </c>
      <c r="B641" s="437" t="s">
        <v>295</v>
      </c>
      <c r="C641" s="437" t="s">
        <v>266</v>
      </c>
      <c r="D641" s="441" t="s">
        <v>1096</v>
      </c>
      <c r="E641" s="441" t="s">
        <v>2322</v>
      </c>
      <c r="F641" s="474" t="s">
        <v>2359</v>
      </c>
      <c r="G641" s="437" t="s">
        <v>296</v>
      </c>
      <c r="H641" s="475"/>
      <c r="I641" s="439">
        <v>180</v>
      </c>
      <c r="J641" s="440" t="s">
        <v>2381</v>
      </c>
      <c r="K641" s="437" t="s">
        <v>355</v>
      </c>
    </row>
    <row r="642" spans="1:11" ht="23.25">
      <c r="A642" s="473" t="s">
        <v>2016</v>
      </c>
      <c r="B642" s="437" t="s">
        <v>295</v>
      </c>
      <c r="C642" s="437" t="s">
        <v>266</v>
      </c>
      <c r="D642" s="441" t="s">
        <v>1097</v>
      </c>
      <c r="E642" s="441" t="s">
        <v>2322</v>
      </c>
      <c r="F642" s="474" t="s">
        <v>2359</v>
      </c>
      <c r="G642" s="437" t="s">
        <v>296</v>
      </c>
      <c r="H642" s="475"/>
      <c r="I642" s="439">
        <v>180</v>
      </c>
      <c r="J642" s="440" t="s">
        <v>2381</v>
      </c>
      <c r="K642" s="437" t="s">
        <v>355</v>
      </c>
    </row>
    <row r="643" spans="1:11" ht="23.25">
      <c r="A643" s="473" t="s">
        <v>2017</v>
      </c>
      <c r="B643" s="437" t="s">
        <v>295</v>
      </c>
      <c r="C643" s="437" t="s">
        <v>266</v>
      </c>
      <c r="D643" s="441" t="s">
        <v>1098</v>
      </c>
      <c r="E643" s="441" t="s">
        <v>2322</v>
      </c>
      <c r="F643" s="474" t="s">
        <v>2359</v>
      </c>
      <c r="G643" s="437" t="s">
        <v>296</v>
      </c>
      <c r="H643" s="475"/>
      <c r="I643" s="439">
        <v>180</v>
      </c>
      <c r="J643" s="440" t="s">
        <v>2381</v>
      </c>
      <c r="K643" s="437" t="s">
        <v>355</v>
      </c>
    </row>
    <row r="644" spans="1:11" ht="23.25">
      <c r="A644" s="473" t="s">
        <v>2018</v>
      </c>
      <c r="B644" s="437" t="s">
        <v>295</v>
      </c>
      <c r="C644" s="437" t="s">
        <v>266</v>
      </c>
      <c r="D644" s="441" t="s">
        <v>1099</v>
      </c>
      <c r="E644" s="441" t="s">
        <v>2322</v>
      </c>
      <c r="F644" s="474" t="s">
        <v>2359</v>
      </c>
      <c r="G644" s="437" t="s">
        <v>296</v>
      </c>
      <c r="H644" s="475"/>
      <c r="I644" s="439">
        <v>180</v>
      </c>
      <c r="J644" s="440" t="s">
        <v>2381</v>
      </c>
      <c r="K644" s="437" t="s">
        <v>355</v>
      </c>
    </row>
    <row r="645" spans="1:11" ht="23.25">
      <c r="A645" s="473" t="s">
        <v>2019</v>
      </c>
      <c r="B645" s="437" t="s">
        <v>295</v>
      </c>
      <c r="C645" s="437" t="s">
        <v>266</v>
      </c>
      <c r="D645" s="441" t="s">
        <v>1100</v>
      </c>
      <c r="E645" s="441" t="s">
        <v>2322</v>
      </c>
      <c r="F645" s="474" t="s">
        <v>2359</v>
      </c>
      <c r="G645" s="437" t="s">
        <v>296</v>
      </c>
      <c r="H645" s="475"/>
      <c r="I645" s="439">
        <v>180</v>
      </c>
      <c r="J645" s="440" t="s">
        <v>2381</v>
      </c>
      <c r="K645" s="437" t="s">
        <v>355</v>
      </c>
    </row>
    <row r="646" spans="1:11" ht="23.25">
      <c r="A646" s="473" t="s">
        <v>2020</v>
      </c>
      <c r="B646" s="437" t="s">
        <v>295</v>
      </c>
      <c r="C646" s="437" t="s">
        <v>266</v>
      </c>
      <c r="D646" s="441" t="s">
        <v>1101</v>
      </c>
      <c r="E646" s="441" t="s">
        <v>2322</v>
      </c>
      <c r="F646" s="474" t="s">
        <v>2359</v>
      </c>
      <c r="G646" s="437" t="s">
        <v>296</v>
      </c>
      <c r="H646" s="475"/>
      <c r="I646" s="439">
        <v>180</v>
      </c>
      <c r="J646" s="440" t="s">
        <v>2381</v>
      </c>
      <c r="K646" s="437" t="s">
        <v>355</v>
      </c>
    </row>
    <row r="647" spans="1:11" ht="23.25">
      <c r="A647" s="473" t="s">
        <v>2021</v>
      </c>
      <c r="B647" s="437" t="s">
        <v>295</v>
      </c>
      <c r="C647" s="437" t="s">
        <v>266</v>
      </c>
      <c r="D647" s="441" t="s">
        <v>1102</v>
      </c>
      <c r="E647" s="441" t="s">
        <v>2322</v>
      </c>
      <c r="F647" s="474" t="s">
        <v>2359</v>
      </c>
      <c r="G647" s="437" t="s">
        <v>296</v>
      </c>
      <c r="H647" s="475"/>
      <c r="I647" s="439">
        <v>180</v>
      </c>
      <c r="J647" s="440" t="s">
        <v>2381</v>
      </c>
      <c r="K647" s="437" t="s">
        <v>355</v>
      </c>
    </row>
    <row r="648" spans="1:11" ht="23.25">
      <c r="A648" s="473" t="s">
        <v>2022</v>
      </c>
      <c r="B648" s="437" t="s">
        <v>295</v>
      </c>
      <c r="C648" s="437" t="s">
        <v>266</v>
      </c>
      <c r="D648" s="441" t="s">
        <v>1103</v>
      </c>
      <c r="E648" s="441" t="s">
        <v>2322</v>
      </c>
      <c r="F648" s="474" t="s">
        <v>2359</v>
      </c>
      <c r="G648" s="437" t="s">
        <v>296</v>
      </c>
      <c r="H648" s="475"/>
      <c r="I648" s="439">
        <v>180</v>
      </c>
      <c r="J648" s="440" t="s">
        <v>2381</v>
      </c>
      <c r="K648" s="437" t="s">
        <v>355</v>
      </c>
    </row>
    <row r="649" spans="1:11" ht="23.25">
      <c r="A649" s="473" t="s">
        <v>2023</v>
      </c>
      <c r="B649" s="437" t="s">
        <v>295</v>
      </c>
      <c r="C649" s="437" t="s">
        <v>266</v>
      </c>
      <c r="D649" s="441" t="s">
        <v>1104</v>
      </c>
      <c r="E649" s="441" t="s">
        <v>2322</v>
      </c>
      <c r="F649" s="474" t="s">
        <v>2359</v>
      </c>
      <c r="G649" s="437" t="s">
        <v>296</v>
      </c>
      <c r="H649" s="475"/>
      <c r="I649" s="439">
        <v>180</v>
      </c>
      <c r="J649" s="440" t="s">
        <v>2381</v>
      </c>
      <c r="K649" s="437" t="s">
        <v>355</v>
      </c>
    </row>
    <row r="650" spans="1:11" ht="23.25">
      <c r="A650" s="473" t="s">
        <v>2024</v>
      </c>
      <c r="B650" s="437" t="s">
        <v>295</v>
      </c>
      <c r="C650" s="437" t="s">
        <v>266</v>
      </c>
      <c r="D650" s="441" t="s">
        <v>1105</v>
      </c>
      <c r="E650" s="441" t="s">
        <v>2322</v>
      </c>
      <c r="F650" s="474" t="s">
        <v>2359</v>
      </c>
      <c r="G650" s="437" t="s">
        <v>296</v>
      </c>
      <c r="H650" s="475"/>
      <c r="I650" s="439">
        <v>180</v>
      </c>
      <c r="J650" s="440" t="s">
        <v>2381</v>
      </c>
      <c r="K650" s="437" t="s">
        <v>355</v>
      </c>
    </row>
    <row r="651" spans="1:11" ht="23.25">
      <c r="A651" s="473" t="s">
        <v>2025</v>
      </c>
      <c r="B651" s="437" t="s">
        <v>295</v>
      </c>
      <c r="C651" s="437" t="s">
        <v>266</v>
      </c>
      <c r="D651" s="441" t="s">
        <v>1106</v>
      </c>
      <c r="E651" s="441" t="s">
        <v>2322</v>
      </c>
      <c r="F651" s="474" t="s">
        <v>2359</v>
      </c>
      <c r="G651" s="437" t="s">
        <v>296</v>
      </c>
      <c r="H651" s="475"/>
      <c r="I651" s="439">
        <v>180</v>
      </c>
      <c r="J651" s="440" t="s">
        <v>2381</v>
      </c>
      <c r="K651" s="437" t="s">
        <v>355</v>
      </c>
    </row>
    <row r="652" spans="1:11" ht="23.25">
      <c r="A652" s="473" t="s">
        <v>2026</v>
      </c>
      <c r="B652" s="437" t="s">
        <v>295</v>
      </c>
      <c r="C652" s="437" t="s">
        <v>266</v>
      </c>
      <c r="D652" s="441" t="s">
        <v>1107</v>
      </c>
      <c r="E652" s="441" t="s">
        <v>2322</v>
      </c>
      <c r="F652" s="474" t="s">
        <v>2359</v>
      </c>
      <c r="G652" s="437" t="s">
        <v>296</v>
      </c>
      <c r="H652" s="475"/>
      <c r="I652" s="439">
        <v>180</v>
      </c>
      <c r="J652" s="440" t="s">
        <v>2381</v>
      </c>
      <c r="K652" s="437" t="s">
        <v>355</v>
      </c>
    </row>
    <row r="653" spans="1:11" ht="23.25">
      <c r="A653" s="473" t="s">
        <v>2027</v>
      </c>
      <c r="B653" s="437" t="s">
        <v>295</v>
      </c>
      <c r="C653" s="437" t="s">
        <v>266</v>
      </c>
      <c r="D653" s="441" t="s">
        <v>1108</v>
      </c>
      <c r="E653" s="441" t="s">
        <v>2322</v>
      </c>
      <c r="F653" s="474" t="s">
        <v>2359</v>
      </c>
      <c r="G653" s="437" t="s">
        <v>296</v>
      </c>
      <c r="H653" s="475"/>
      <c r="I653" s="439">
        <v>180</v>
      </c>
      <c r="J653" s="440" t="s">
        <v>2381</v>
      </c>
      <c r="K653" s="437" t="s">
        <v>355</v>
      </c>
    </row>
    <row r="654" spans="1:11" ht="23.25">
      <c r="A654" s="473" t="s">
        <v>2028</v>
      </c>
      <c r="B654" s="437" t="s">
        <v>295</v>
      </c>
      <c r="C654" s="437" t="s">
        <v>266</v>
      </c>
      <c r="D654" s="441" t="s">
        <v>1109</v>
      </c>
      <c r="E654" s="441" t="s">
        <v>2322</v>
      </c>
      <c r="F654" s="474" t="s">
        <v>2359</v>
      </c>
      <c r="G654" s="437" t="s">
        <v>296</v>
      </c>
      <c r="H654" s="475"/>
      <c r="I654" s="439">
        <v>180</v>
      </c>
      <c r="J654" s="440" t="s">
        <v>2381</v>
      </c>
      <c r="K654" s="437" t="s">
        <v>355</v>
      </c>
    </row>
    <row r="655" spans="1:11" ht="23.25">
      <c r="A655" s="473" t="s">
        <v>2029</v>
      </c>
      <c r="B655" s="437" t="s">
        <v>295</v>
      </c>
      <c r="C655" s="437" t="s">
        <v>266</v>
      </c>
      <c r="D655" s="441" t="s">
        <v>1110</v>
      </c>
      <c r="E655" s="441" t="s">
        <v>2322</v>
      </c>
      <c r="F655" s="474" t="s">
        <v>2359</v>
      </c>
      <c r="G655" s="437" t="s">
        <v>296</v>
      </c>
      <c r="H655" s="475"/>
      <c r="I655" s="439">
        <v>180</v>
      </c>
      <c r="J655" s="440" t="s">
        <v>2381</v>
      </c>
      <c r="K655" s="437" t="s">
        <v>355</v>
      </c>
    </row>
    <row r="656" spans="1:11" ht="23.25">
      <c r="A656" s="473" t="s">
        <v>2030</v>
      </c>
      <c r="B656" s="437" t="s">
        <v>295</v>
      </c>
      <c r="C656" s="437" t="s">
        <v>266</v>
      </c>
      <c r="D656" s="441" t="s">
        <v>1111</v>
      </c>
      <c r="E656" s="441" t="s">
        <v>2322</v>
      </c>
      <c r="F656" s="474" t="s">
        <v>2359</v>
      </c>
      <c r="G656" s="437" t="s">
        <v>296</v>
      </c>
      <c r="H656" s="475"/>
      <c r="I656" s="439">
        <v>180</v>
      </c>
      <c r="J656" s="440" t="s">
        <v>2381</v>
      </c>
      <c r="K656" s="437" t="s">
        <v>355</v>
      </c>
    </row>
    <row r="657" spans="1:11" ht="23.25">
      <c r="A657" s="473" t="s">
        <v>2031</v>
      </c>
      <c r="B657" s="437" t="s">
        <v>295</v>
      </c>
      <c r="C657" s="437" t="s">
        <v>266</v>
      </c>
      <c r="D657" s="441" t="s">
        <v>1112</v>
      </c>
      <c r="E657" s="441" t="s">
        <v>2322</v>
      </c>
      <c r="F657" s="474" t="s">
        <v>2359</v>
      </c>
      <c r="G657" s="437" t="s">
        <v>296</v>
      </c>
      <c r="H657" s="475"/>
      <c r="I657" s="439">
        <v>180</v>
      </c>
      <c r="J657" s="440" t="s">
        <v>2381</v>
      </c>
      <c r="K657" s="437" t="s">
        <v>355</v>
      </c>
    </row>
    <row r="658" spans="1:11" ht="23.25">
      <c r="A658" s="473" t="s">
        <v>2032</v>
      </c>
      <c r="B658" s="437" t="s">
        <v>295</v>
      </c>
      <c r="C658" s="437" t="s">
        <v>266</v>
      </c>
      <c r="D658" s="441" t="s">
        <v>1113</v>
      </c>
      <c r="E658" s="441" t="s">
        <v>2322</v>
      </c>
      <c r="F658" s="474" t="s">
        <v>2359</v>
      </c>
      <c r="G658" s="437" t="s">
        <v>296</v>
      </c>
      <c r="H658" s="475"/>
      <c r="I658" s="439">
        <v>180</v>
      </c>
      <c r="J658" s="440" t="s">
        <v>2381</v>
      </c>
      <c r="K658" s="437" t="s">
        <v>355</v>
      </c>
    </row>
    <row r="659" spans="1:11" ht="23.25">
      <c r="A659" s="473" t="s">
        <v>2033</v>
      </c>
      <c r="B659" s="437" t="s">
        <v>295</v>
      </c>
      <c r="C659" s="437" t="s">
        <v>266</v>
      </c>
      <c r="D659" s="441" t="s">
        <v>1114</v>
      </c>
      <c r="E659" s="441" t="s">
        <v>2322</v>
      </c>
      <c r="F659" s="474" t="s">
        <v>2359</v>
      </c>
      <c r="G659" s="437" t="s">
        <v>296</v>
      </c>
      <c r="H659" s="475"/>
      <c r="I659" s="439">
        <v>180</v>
      </c>
      <c r="J659" s="440" t="s">
        <v>2381</v>
      </c>
      <c r="K659" s="437" t="s">
        <v>355</v>
      </c>
    </row>
    <row r="660" spans="1:11" ht="23.25">
      <c r="A660" s="473" t="s">
        <v>2034</v>
      </c>
      <c r="B660" s="437" t="s">
        <v>295</v>
      </c>
      <c r="C660" s="437" t="s">
        <v>266</v>
      </c>
      <c r="D660" s="441" t="s">
        <v>1115</v>
      </c>
      <c r="E660" s="441" t="s">
        <v>2322</v>
      </c>
      <c r="F660" s="474" t="s">
        <v>2359</v>
      </c>
      <c r="G660" s="437" t="s">
        <v>296</v>
      </c>
      <c r="H660" s="475"/>
      <c r="I660" s="439">
        <v>180</v>
      </c>
      <c r="J660" s="440" t="s">
        <v>2381</v>
      </c>
      <c r="K660" s="437" t="s">
        <v>355</v>
      </c>
    </row>
    <row r="661" spans="1:11" ht="23.25">
      <c r="A661" s="473" t="s">
        <v>2035</v>
      </c>
      <c r="B661" s="437" t="s">
        <v>295</v>
      </c>
      <c r="C661" s="437" t="s">
        <v>266</v>
      </c>
      <c r="D661" s="441" t="s">
        <v>1116</v>
      </c>
      <c r="E661" s="441" t="s">
        <v>2322</v>
      </c>
      <c r="F661" s="474" t="s">
        <v>2359</v>
      </c>
      <c r="G661" s="437" t="s">
        <v>296</v>
      </c>
      <c r="H661" s="475"/>
      <c r="I661" s="439">
        <v>180</v>
      </c>
      <c r="J661" s="440" t="s">
        <v>2381</v>
      </c>
      <c r="K661" s="437" t="s">
        <v>355</v>
      </c>
    </row>
    <row r="662" spans="1:11" ht="23.25">
      <c r="A662" s="473" t="s">
        <v>2036</v>
      </c>
      <c r="B662" s="437" t="s">
        <v>295</v>
      </c>
      <c r="C662" s="437" t="s">
        <v>266</v>
      </c>
      <c r="D662" s="441" t="s">
        <v>1117</v>
      </c>
      <c r="E662" s="441" t="s">
        <v>2322</v>
      </c>
      <c r="F662" s="474" t="s">
        <v>2359</v>
      </c>
      <c r="G662" s="437" t="s">
        <v>296</v>
      </c>
      <c r="H662" s="475"/>
      <c r="I662" s="439">
        <v>180</v>
      </c>
      <c r="J662" s="440" t="s">
        <v>2381</v>
      </c>
      <c r="K662" s="437" t="s">
        <v>355</v>
      </c>
    </row>
    <row r="663" spans="1:11" ht="23.25">
      <c r="A663" s="473" t="s">
        <v>2037</v>
      </c>
      <c r="B663" s="437" t="s">
        <v>295</v>
      </c>
      <c r="C663" s="437" t="s">
        <v>266</v>
      </c>
      <c r="D663" s="441" t="s">
        <v>1118</v>
      </c>
      <c r="E663" s="441" t="s">
        <v>2322</v>
      </c>
      <c r="F663" s="474" t="s">
        <v>2359</v>
      </c>
      <c r="G663" s="437" t="s">
        <v>296</v>
      </c>
      <c r="H663" s="475"/>
      <c r="I663" s="439">
        <v>180</v>
      </c>
      <c r="J663" s="440" t="s">
        <v>2381</v>
      </c>
      <c r="K663" s="437" t="s">
        <v>355</v>
      </c>
    </row>
    <row r="664" spans="1:11" ht="23.25">
      <c r="A664" s="473" t="s">
        <v>2038</v>
      </c>
      <c r="B664" s="437" t="s">
        <v>295</v>
      </c>
      <c r="C664" s="437" t="s">
        <v>266</v>
      </c>
      <c r="D664" s="441" t="s">
        <v>1119</v>
      </c>
      <c r="E664" s="441" t="s">
        <v>2322</v>
      </c>
      <c r="F664" s="474" t="s">
        <v>2359</v>
      </c>
      <c r="G664" s="437" t="s">
        <v>296</v>
      </c>
      <c r="H664" s="475"/>
      <c r="I664" s="439">
        <v>180</v>
      </c>
      <c r="J664" s="440" t="s">
        <v>2381</v>
      </c>
      <c r="K664" s="437" t="s">
        <v>355</v>
      </c>
    </row>
    <row r="665" spans="1:11" ht="23.25">
      <c r="A665" s="473" t="s">
        <v>2039</v>
      </c>
      <c r="B665" s="437" t="s">
        <v>295</v>
      </c>
      <c r="C665" s="437" t="s">
        <v>266</v>
      </c>
      <c r="D665" s="441" t="s">
        <v>1120</v>
      </c>
      <c r="E665" s="441" t="s">
        <v>2322</v>
      </c>
      <c r="F665" s="474" t="s">
        <v>2359</v>
      </c>
      <c r="G665" s="437" t="s">
        <v>296</v>
      </c>
      <c r="H665" s="475"/>
      <c r="I665" s="439">
        <v>180</v>
      </c>
      <c r="J665" s="440" t="s">
        <v>2381</v>
      </c>
      <c r="K665" s="437" t="s">
        <v>355</v>
      </c>
    </row>
    <row r="666" spans="1:11" ht="23.25">
      <c r="A666" s="473" t="s">
        <v>2040</v>
      </c>
      <c r="B666" s="437" t="s">
        <v>295</v>
      </c>
      <c r="C666" s="437" t="s">
        <v>266</v>
      </c>
      <c r="D666" s="441" t="s">
        <v>1121</v>
      </c>
      <c r="E666" s="441" t="s">
        <v>2322</v>
      </c>
      <c r="F666" s="474" t="s">
        <v>2359</v>
      </c>
      <c r="G666" s="437" t="s">
        <v>296</v>
      </c>
      <c r="H666" s="475"/>
      <c r="I666" s="439">
        <v>180</v>
      </c>
      <c r="J666" s="440" t="s">
        <v>2381</v>
      </c>
      <c r="K666" s="437" t="s">
        <v>355</v>
      </c>
    </row>
    <row r="667" spans="1:11" ht="23.25">
      <c r="A667" s="473" t="s">
        <v>2041</v>
      </c>
      <c r="B667" s="437" t="s">
        <v>295</v>
      </c>
      <c r="C667" s="437" t="s">
        <v>266</v>
      </c>
      <c r="D667" s="441" t="s">
        <v>1122</v>
      </c>
      <c r="E667" s="441" t="s">
        <v>2322</v>
      </c>
      <c r="F667" s="474" t="s">
        <v>2359</v>
      </c>
      <c r="G667" s="437" t="s">
        <v>296</v>
      </c>
      <c r="H667" s="475"/>
      <c r="I667" s="439">
        <v>180</v>
      </c>
      <c r="J667" s="440" t="s">
        <v>2381</v>
      </c>
      <c r="K667" s="437" t="s">
        <v>355</v>
      </c>
    </row>
    <row r="668" spans="1:11" ht="23.25">
      <c r="A668" s="473" t="s">
        <v>2042</v>
      </c>
      <c r="B668" s="437" t="s">
        <v>295</v>
      </c>
      <c r="C668" s="437" t="s">
        <v>266</v>
      </c>
      <c r="D668" s="441" t="s">
        <v>1123</v>
      </c>
      <c r="E668" s="441" t="s">
        <v>2322</v>
      </c>
      <c r="F668" s="474" t="s">
        <v>2359</v>
      </c>
      <c r="G668" s="437" t="s">
        <v>296</v>
      </c>
      <c r="H668" s="475"/>
      <c r="I668" s="439">
        <v>180</v>
      </c>
      <c r="J668" s="440" t="s">
        <v>2381</v>
      </c>
      <c r="K668" s="437" t="s">
        <v>355</v>
      </c>
    </row>
    <row r="669" spans="1:11" ht="23.25">
      <c r="A669" s="473" t="s">
        <v>2043</v>
      </c>
      <c r="B669" s="437" t="s">
        <v>295</v>
      </c>
      <c r="C669" s="437" t="s">
        <v>266</v>
      </c>
      <c r="D669" s="441" t="s">
        <v>1124</v>
      </c>
      <c r="E669" s="441" t="s">
        <v>2322</v>
      </c>
      <c r="F669" s="474" t="s">
        <v>2359</v>
      </c>
      <c r="G669" s="437" t="s">
        <v>296</v>
      </c>
      <c r="H669" s="475"/>
      <c r="I669" s="439">
        <v>180</v>
      </c>
      <c r="J669" s="440" t="s">
        <v>2381</v>
      </c>
      <c r="K669" s="437" t="s">
        <v>355</v>
      </c>
    </row>
    <row r="670" spans="1:11" ht="23.25">
      <c r="A670" s="473" t="s">
        <v>2044</v>
      </c>
      <c r="B670" s="437" t="s">
        <v>295</v>
      </c>
      <c r="C670" s="437" t="s">
        <v>266</v>
      </c>
      <c r="D670" s="441" t="s">
        <v>1125</v>
      </c>
      <c r="E670" s="441" t="s">
        <v>2322</v>
      </c>
      <c r="F670" s="474" t="s">
        <v>2359</v>
      </c>
      <c r="G670" s="437" t="s">
        <v>296</v>
      </c>
      <c r="H670" s="475"/>
      <c r="I670" s="439">
        <v>180</v>
      </c>
      <c r="J670" s="440" t="s">
        <v>2381</v>
      </c>
      <c r="K670" s="437" t="s">
        <v>355</v>
      </c>
    </row>
    <row r="671" spans="1:11" ht="23.25">
      <c r="A671" s="473" t="s">
        <v>2045</v>
      </c>
      <c r="B671" s="437" t="s">
        <v>295</v>
      </c>
      <c r="C671" s="437" t="s">
        <v>266</v>
      </c>
      <c r="D671" s="441" t="s">
        <v>1126</v>
      </c>
      <c r="E671" s="441" t="s">
        <v>2322</v>
      </c>
      <c r="F671" s="474" t="s">
        <v>2359</v>
      </c>
      <c r="G671" s="437" t="s">
        <v>296</v>
      </c>
      <c r="H671" s="475"/>
      <c r="I671" s="439">
        <v>180</v>
      </c>
      <c r="J671" s="440" t="s">
        <v>2381</v>
      </c>
      <c r="K671" s="437" t="s">
        <v>355</v>
      </c>
    </row>
    <row r="672" spans="1:11" ht="23.25">
      <c r="A672" s="473" t="s">
        <v>2046</v>
      </c>
      <c r="B672" s="437" t="s">
        <v>295</v>
      </c>
      <c r="C672" s="437" t="s">
        <v>266</v>
      </c>
      <c r="D672" s="441" t="s">
        <v>1127</v>
      </c>
      <c r="E672" s="441" t="s">
        <v>2322</v>
      </c>
      <c r="F672" s="474" t="s">
        <v>2359</v>
      </c>
      <c r="G672" s="437" t="s">
        <v>296</v>
      </c>
      <c r="H672" s="475"/>
      <c r="I672" s="439">
        <v>180</v>
      </c>
      <c r="J672" s="440" t="s">
        <v>2381</v>
      </c>
      <c r="K672" s="437" t="s">
        <v>355</v>
      </c>
    </row>
    <row r="673" spans="1:11" ht="23.25">
      <c r="A673" s="473" t="s">
        <v>2047</v>
      </c>
      <c r="B673" s="437" t="s">
        <v>295</v>
      </c>
      <c r="C673" s="437" t="s">
        <v>266</v>
      </c>
      <c r="D673" s="441" t="s">
        <v>1128</v>
      </c>
      <c r="E673" s="441" t="s">
        <v>2322</v>
      </c>
      <c r="F673" s="474" t="s">
        <v>2359</v>
      </c>
      <c r="G673" s="437" t="s">
        <v>296</v>
      </c>
      <c r="H673" s="475"/>
      <c r="I673" s="439">
        <v>180</v>
      </c>
      <c r="J673" s="440" t="s">
        <v>2381</v>
      </c>
      <c r="K673" s="437" t="s">
        <v>355</v>
      </c>
    </row>
    <row r="674" spans="1:11" ht="23.25">
      <c r="A674" s="473" t="s">
        <v>2048</v>
      </c>
      <c r="B674" s="437" t="s">
        <v>295</v>
      </c>
      <c r="C674" s="437" t="s">
        <v>266</v>
      </c>
      <c r="D674" s="441" t="s">
        <v>1129</v>
      </c>
      <c r="E674" s="441" t="s">
        <v>2322</v>
      </c>
      <c r="F674" s="474" t="s">
        <v>2359</v>
      </c>
      <c r="G674" s="437" t="s">
        <v>296</v>
      </c>
      <c r="H674" s="475"/>
      <c r="I674" s="439">
        <v>180</v>
      </c>
      <c r="J674" s="440" t="s">
        <v>2381</v>
      </c>
      <c r="K674" s="437" t="s">
        <v>355</v>
      </c>
    </row>
    <row r="675" spans="1:11" ht="23.25">
      <c r="A675" s="473" t="s">
        <v>2049</v>
      </c>
      <c r="B675" s="437" t="s">
        <v>295</v>
      </c>
      <c r="C675" s="437" t="s">
        <v>266</v>
      </c>
      <c r="D675" s="441" t="s">
        <v>1130</v>
      </c>
      <c r="E675" s="441" t="s">
        <v>2322</v>
      </c>
      <c r="F675" s="474" t="s">
        <v>2359</v>
      </c>
      <c r="G675" s="437" t="s">
        <v>296</v>
      </c>
      <c r="H675" s="475"/>
      <c r="I675" s="439">
        <v>180</v>
      </c>
      <c r="J675" s="440" t="s">
        <v>2381</v>
      </c>
      <c r="K675" s="437" t="s">
        <v>355</v>
      </c>
    </row>
    <row r="676" spans="1:11" ht="23.25">
      <c r="A676" s="473" t="s">
        <v>2050</v>
      </c>
      <c r="B676" s="437" t="s">
        <v>295</v>
      </c>
      <c r="C676" s="437" t="s">
        <v>266</v>
      </c>
      <c r="D676" s="441" t="s">
        <v>1131</v>
      </c>
      <c r="E676" s="441" t="s">
        <v>2322</v>
      </c>
      <c r="F676" s="474" t="s">
        <v>2359</v>
      </c>
      <c r="G676" s="437" t="s">
        <v>296</v>
      </c>
      <c r="H676" s="475"/>
      <c r="I676" s="439">
        <v>180</v>
      </c>
      <c r="J676" s="440" t="s">
        <v>2381</v>
      </c>
      <c r="K676" s="437" t="s">
        <v>355</v>
      </c>
    </row>
    <row r="677" spans="1:11" ht="23.25">
      <c r="A677" s="473" t="s">
        <v>2051</v>
      </c>
      <c r="B677" s="437" t="s">
        <v>295</v>
      </c>
      <c r="C677" s="437" t="s">
        <v>266</v>
      </c>
      <c r="D677" s="441" t="s">
        <v>1132</v>
      </c>
      <c r="E677" s="441" t="s">
        <v>2322</v>
      </c>
      <c r="F677" s="474" t="s">
        <v>2359</v>
      </c>
      <c r="G677" s="437" t="s">
        <v>296</v>
      </c>
      <c r="H677" s="475"/>
      <c r="I677" s="439">
        <v>180</v>
      </c>
      <c r="J677" s="440" t="s">
        <v>2381</v>
      </c>
      <c r="K677" s="437" t="s">
        <v>355</v>
      </c>
    </row>
    <row r="678" spans="1:11" ht="23.25">
      <c r="A678" s="473" t="s">
        <v>2052</v>
      </c>
      <c r="B678" s="437" t="s">
        <v>295</v>
      </c>
      <c r="C678" s="437" t="s">
        <v>266</v>
      </c>
      <c r="D678" s="441" t="s">
        <v>1133</v>
      </c>
      <c r="E678" s="441" t="s">
        <v>2322</v>
      </c>
      <c r="F678" s="474" t="s">
        <v>2359</v>
      </c>
      <c r="G678" s="437" t="s">
        <v>296</v>
      </c>
      <c r="H678" s="475"/>
      <c r="I678" s="439">
        <v>180</v>
      </c>
      <c r="J678" s="440" t="s">
        <v>2381</v>
      </c>
      <c r="K678" s="437" t="s">
        <v>355</v>
      </c>
    </row>
    <row r="679" spans="1:11" ht="23.25">
      <c r="A679" s="473" t="s">
        <v>2053</v>
      </c>
      <c r="B679" s="437" t="s">
        <v>295</v>
      </c>
      <c r="C679" s="437" t="s">
        <v>266</v>
      </c>
      <c r="D679" s="441" t="s">
        <v>1134</v>
      </c>
      <c r="E679" s="441" t="s">
        <v>2322</v>
      </c>
      <c r="F679" s="474" t="s">
        <v>2359</v>
      </c>
      <c r="G679" s="437" t="s">
        <v>296</v>
      </c>
      <c r="H679" s="475"/>
      <c r="I679" s="439">
        <v>180</v>
      </c>
      <c r="J679" s="440" t="s">
        <v>2381</v>
      </c>
      <c r="K679" s="437" t="s">
        <v>355</v>
      </c>
    </row>
    <row r="680" spans="1:11" ht="23.25">
      <c r="A680" s="473" t="s">
        <v>2054</v>
      </c>
      <c r="B680" s="437" t="s">
        <v>295</v>
      </c>
      <c r="C680" s="437" t="s">
        <v>266</v>
      </c>
      <c r="D680" s="441" t="s">
        <v>1135</v>
      </c>
      <c r="E680" s="441" t="s">
        <v>2322</v>
      </c>
      <c r="F680" s="474" t="s">
        <v>2359</v>
      </c>
      <c r="G680" s="437" t="s">
        <v>296</v>
      </c>
      <c r="H680" s="475"/>
      <c r="I680" s="439">
        <v>180</v>
      </c>
      <c r="J680" s="440" t="s">
        <v>2381</v>
      </c>
      <c r="K680" s="437" t="s">
        <v>355</v>
      </c>
    </row>
    <row r="681" spans="1:11" ht="23.25">
      <c r="A681" s="473" t="s">
        <v>2055</v>
      </c>
      <c r="B681" s="437" t="s">
        <v>295</v>
      </c>
      <c r="C681" s="437" t="s">
        <v>266</v>
      </c>
      <c r="D681" s="441" t="s">
        <v>1136</v>
      </c>
      <c r="E681" s="441" t="s">
        <v>2322</v>
      </c>
      <c r="F681" s="474" t="s">
        <v>2359</v>
      </c>
      <c r="G681" s="437" t="s">
        <v>296</v>
      </c>
      <c r="H681" s="475"/>
      <c r="I681" s="439">
        <v>180</v>
      </c>
      <c r="J681" s="440" t="s">
        <v>2381</v>
      </c>
      <c r="K681" s="437" t="s">
        <v>355</v>
      </c>
    </row>
    <row r="682" spans="1:11" ht="23.25">
      <c r="A682" s="473" t="s">
        <v>2056</v>
      </c>
      <c r="B682" s="437" t="s">
        <v>295</v>
      </c>
      <c r="C682" s="437" t="s">
        <v>266</v>
      </c>
      <c r="D682" s="441" t="s">
        <v>1137</v>
      </c>
      <c r="E682" s="441" t="s">
        <v>2322</v>
      </c>
      <c r="F682" s="474" t="s">
        <v>2359</v>
      </c>
      <c r="G682" s="437" t="s">
        <v>296</v>
      </c>
      <c r="H682" s="475"/>
      <c r="I682" s="439">
        <v>180</v>
      </c>
      <c r="J682" s="440" t="s">
        <v>2381</v>
      </c>
      <c r="K682" s="437" t="s">
        <v>355</v>
      </c>
    </row>
    <row r="683" spans="1:11" ht="23.25">
      <c r="A683" s="473" t="s">
        <v>2057</v>
      </c>
      <c r="B683" s="437" t="s">
        <v>295</v>
      </c>
      <c r="C683" s="437" t="s">
        <v>266</v>
      </c>
      <c r="D683" s="441" t="s">
        <v>1138</v>
      </c>
      <c r="E683" s="441" t="s">
        <v>2322</v>
      </c>
      <c r="F683" s="474" t="s">
        <v>2359</v>
      </c>
      <c r="G683" s="437" t="s">
        <v>296</v>
      </c>
      <c r="H683" s="475"/>
      <c r="I683" s="439">
        <v>180</v>
      </c>
      <c r="J683" s="440" t="s">
        <v>2381</v>
      </c>
      <c r="K683" s="437" t="s">
        <v>355</v>
      </c>
    </row>
    <row r="684" spans="1:11" ht="23.25">
      <c r="A684" s="473" t="s">
        <v>2058</v>
      </c>
      <c r="B684" s="437" t="s">
        <v>295</v>
      </c>
      <c r="C684" s="437" t="s">
        <v>266</v>
      </c>
      <c r="D684" s="441" t="s">
        <v>1139</v>
      </c>
      <c r="E684" s="441" t="s">
        <v>2322</v>
      </c>
      <c r="F684" s="474" t="s">
        <v>2359</v>
      </c>
      <c r="G684" s="437" t="s">
        <v>296</v>
      </c>
      <c r="H684" s="475"/>
      <c r="I684" s="439">
        <v>180</v>
      </c>
      <c r="J684" s="440" t="s">
        <v>2381</v>
      </c>
      <c r="K684" s="437" t="s">
        <v>355</v>
      </c>
    </row>
    <row r="685" spans="1:11" ht="23.25">
      <c r="A685" s="473" t="s">
        <v>2059</v>
      </c>
      <c r="B685" s="437" t="s">
        <v>295</v>
      </c>
      <c r="C685" s="437" t="s">
        <v>266</v>
      </c>
      <c r="D685" s="441" t="s">
        <v>1140</v>
      </c>
      <c r="E685" s="441" t="s">
        <v>2322</v>
      </c>
      <c r="F685" s="474" t="s">
        <v>2359</v>
      </c>
      <c r="G685" s="437" t="s">
        <v>296</v>
      </c>
      <c r="H685" s="475"/>
      <c r="I685" s="439">
        <v>180</v>
      </c>
      <c r="J685" s="440" t="s">
        <v>2381</v>
      </c>
      <c r="K685" s="437" t="s">
        <v>355</v>
      </c>
    </row>
    <row r="686" spans="1:11" ht="23.25">
      <c r="A686" s="473" t="s">
        <v>2060</v>
      </c>
      <c r="B686" s="437" t="s">
        <v>295</v>
      </c>
      <c r="C686" s="437" t="s">
        <v>266</v>
      </c>
      <c r="D686" s="441" t="s">
        <v>1141</v>
      </c>
      <c r="E686" s="441" t="s">
        <v>2322</v>
      </c>
      <c r="F686" s="474" t="s">
        <v>2359</v>
      </c>
      <c r="G686" s="437" t="s">
        <v>296</v>
      </c>
      <c r="H686" s="475"/>
      <c r="I686" s="439">
        <v>180</v>
      </c>
      <c r="J686" s="440" t="s">
        <v>2381</v>
      </c>
      <c r="K686" s="437" t="s">
        <v>355</v>
      </c>
    </row>
    <row r="687" spans="1:11" ht="23.25">
      <c r="A687" s="473" t="s">
        <v>2061</v>
      </c>
      <c r="B687" s="437" t="s">
        <v>295</v>
      </c>
      <c r="C687" s="437" t="s">
        <v>266</v>
      </c>
      <c r="D687" s="441" t="s">
        <v>1142</v>
      </c>
      <c r="E687" s="441" t="s">
        <v>2322</v>
      </c>
      <c r="F687" s="474" t="s">
        <v>2359</v>
      </c>
      <c r="G687" s="437" t="s">
        <v>296</v>
      </c>
      <c r="H687" s="475"/>
      <c r="I687" s="439">
        <v>180</v>
      </c>
      <c r="J687" s="440" t="s">
        <v>2381</v>
      </c>
      <c r="K687" s="437" t="s">
        <v>355</v>
      </c>
    </row>
    <row r="688" spans="1:11" ht="23.25">
      <c r="A688" s="473" t="s">
        <v>2062</v>
      </c>
      <c r="B688" s="437" t="s">
        <v>295</v>
      </c>
      <c r="C688" s="437" t="s">
        <v>266</v>
      </c>
      <c r="D688" s="441" t="s">
        <v>1143</v>
      </c>
      <c r="E688" s="441" t="s">
        <v>2322</v>
      </c>
      <c r="F688" s="474" t="s">
        <v>2359</v>
      </c>
      <c r="G688" s="437" t="s">
        <v>296</v>
      </c>
      <c r="H688" s="475"/>
      <c r="I688" s="439">
        <v>180</v>
      </c>
      <c r="J688" s="440" t="s">
        <v>2381</v>
      </c>
      <c r="K688" s="437" t="s">
        <v>355</v>
      </c>
    </row>
    <row r="689" spans="1:11" ht="23.25">
      <c r="A689" s="473" t="s">
        <v>2063</v>
      </c>
      <c r="B689" s="437" t="s">
        <v>295</v>
      </c>
      <c r="C689" s="437" t="s">
        <v>266</v>
      </c>
      <c r="D689" s="441" t="s">
        <v>1144</v>
      </c>
      <c r="E689" s="441" t="s">
        <v>2322</v>
      </c>
      <c r="F689" s="474" t="s">
        <v>2359</v>
      </c>
      <c r="G689" s="437" t="s">
        <v>296</v>
      </c>
      <c r="H689" s="475"/>
      <c r="I689" s="439">
        <v>180</v>
      </c>
      <c r="J689" s="440" t="s">
        <v>2381</v>
      </c>
      <c r="K689" s="437" t="s">
        <v>355</v>
      </c>
    </row>
    <row r="690" spans="1:11" ht="23.25">
      <c r="A690" s="473" t="s">
        <v>2064</v>
      </c>
      <c r="B690" s="437" t="s">
        <v>295</v>
      </c>
      <c r="C690" s="437" t="s">
        <v>266</v>
      </c>
      <c r="D690" s="441" t="s">
        <v>1145</v>
      </c>
      <c r="E690" s="441" t="s">
        <v>2322</v>
      </c>
      <c r="F690" s="474" t="s">
        <v>2359</v>
      </c>
      <c r="G690" s="437" t="s">
        <v>296</v>
      </c>
      <c r="H690" s="475"/>
      <c r="I690" s="439">
        <v>180</v>
      </c>
      <c r="J690" s="440" t="s">
        <v>2381</v>
      </c>
      <c r="K690" s="437" t="s">
        <v>355</v>
      </c>
    </row>
    <row r="691" spans="1:11" ht="23.25">
      <c r="A691" s="473" t="s">
        <v>2065</v>
      </c>
      <c r="B691" s="437" t="s">
        <v>295</v>
      </c>
      <c r="C691" s="437" t="s">
        <v>266</v>
      </c>
      <c r="D691" s="441" t="s">
        <v>1146</v>
      </c>
      <c r="E691" s="441" t="s">
        <v>2322</v>
      </c>
      <c r="F691" s="474" t="s">
        <v>2359</v>
      </c>
      <c r="G691" s="437" t="s">
        <v>296</v>
      </c>
      <c r="H691" s="475"/>
      <c r="I691" s="439">
        <v>180</v>
      </c>
      <c r="J691" s="440" t="s">
        <v>2381</v>
      </c>
      <c r="K691" s="437" t="s">
        <v>355</v>
      </c>
    </row>
    <row r="692" spans="1:11" ht="23.25">
      <c r="A692" s="473" t="s">
        <v>2066</v>
      </c>
      <c r="B692" s="437" t="s">
        <v>295</v>
      </c>
      <c r="C692" s="437" t="s">
        <v>266</v>
      </c>
      <c r="D692" s="441" t="s">
        <v>1147</v>
      </c>
      <c r="E692" s="441" t="s">
        <v>2322</v>
      </c>
      <c r="F692" s="474" t="s">
        <v>2359</v>
      </c>
      <c r="G692" s="437" t="s">
        <v>296</v>
      </c>
      <c r="H692" s="475"/>
      <c r="I692" s="439">
        <v>180</v>
      </c>
      <c r="J692" s="440" t="s">
        <v>2381</v>
      </c>
      <c r="K692" s="437" t="s">
        <v>355</v>
      </c>
    </row>
    <row r="693" spans="1:11" ht="23.25">
      <c r="A693" s="473" t="s">
        <v>2067</v>
      </c>
      <c r="B693" s="437" t="s">
        <v>295</v>
      </c>
      <c r="C693" s="437" t="s">
        <v>266</v>
      </c>
      <c r="D693" s="441" t="s">
        <v>1148</v>
      </c>
      <c r="E693" s="441" t="s">
        <v>2322</v>
      </c>
      <c r="F693" s="474" t="s">
        <v>2359</v>
      </c>
      <c r="G693" s="437" t="s">
        <v>296</v>
      </c>
      <c r="H693" s="475"/>
      <c r="I693" s="439">
        <v>180</v>
      </c>
      <c r="J693" s="440" t="s">
        <v>2381</v>
      </c>
      <c r="K693" s="437" t="s">
        <v>355</v>
      </c>
    </row>
    <row r="694" spans="1:11" ht="23.25">
      <c r="A694" s="473" t="s">
        <v>2068</v>
      </c>
      <c r="B694" s="437" t="s">
        <v>295</v>
      </c>
      <c r="C694" s="437" t="s">
        <v>266</v>
      </c>
      <c r="D694" s="441" t="s">
        <v>1149</v>
      </c>
      <c r="E694" s="441" t="s">
        <v>2322</v>
      </c>
      <c r="F694" s="474" t="s">
        <v>2359</v>
      </c>
      <c r="G694" s="437" t="s">
        <v>296</v>
      </c>
      <c r="H694" s="475"/>
      <c r="I694" s="439">
        <v>180</v>
      </c>
      <c r="J694" s="440" t="s">
        <v>2381</v>
      </c>
      <c r="K694" s="437" t="s">
        <v>355</v>
      </c>
    </row>
    <row r="695" spans="1:11" ht="23.25">
      <c r="A695" s="473" t="s">
        <v>2069</v>
      </c>
      <c r="B695" s="437" t="s">
        <v>295</v>
      </c>
      <c r="C695" s="437" t="s">
        <v>266</v>
      </c>
      <c r="D695" s="441" t="s">
        <v>1150</v>
      </c>
      <c r="E695" s="441" t="s">
        <v>2322</v>
      </c>
      <c r="F695" s="474" t="s">
        <v>2359</v>
      </c>
      <c r="G695" s="437" t="s">
        <v>296</v>
      </c>
      <c r="H695" s="475"/>
      <c r="I695" s="439">
        <v>180</v>
      </c>
      <c r="J695" s="440" t="s">
        <v>2381</v>
      </c>
      <c r="K695" s="437" t="s">
        <v>355</v>
      </c>
    </row>
    <row r="696" spans="1:11" ht="23.25">
      <c r="A696" s="473" t="s">
        <v>2070</v>
      </c>
      <c r="B696" s="437" t="s">
        <v>295</v>
      </c>
      <c r="C696" s="437" t="s">
        <v>266</v>
      </c>
      <c r="D696" s="441" t="s">
        <v>1151</v>
      </c>
      <c r="E696" s="441" t="s">
        <v>2322</v>
      </c>
      <c r="F696" s="474" t="s">
        <v>2359</v>
      </c>
      <c r="G696" s="437" t="s">
        <v>296</v>
      </c>
      <c r="H696" s="475"/>
      <c r="I696" s="439">
        <v>180</v>
      </c>
      <c r="J696" s="440" t="s">
        <v>2381</v>
      </c>
      <c r="K696" s="437" t="s">
        <v>355</v>
      </c>
    </row>
    <row r="697" spans="1:11" ht="23.25">
      <c r="A697" s="473" t="s">
        <v>2071</v>
      </c>
      <c r="B697" s="437" t="s">
        <v>295</v>
      </c>
      <c r="C697" s="437" t="s">
        <v>266</v>
      </c>
      <c r="D697" s="441" t="s">
        <v>1152</v>
      </c>
      <c r="E697" s="441" t="s">
        <v>2322</v>
      </c>
      <c r="F697" s="474" t="s">
        <v>2359</v>
      </c>
      <c r="G697" s="437" t="s">
        <v>296</v>
      </c>
      <c r="H697" s="475"/>
      <c r="I697" s="439">
        <v>180</v>
      </c>
      <c r="J697" s="440" t="s">
        <v>2381</v>
      </c>
      <c r="K697" s="437" t="s">
        <v>355</v>
      </c>
    </row>
    <row r="698" spans="1:11" ht="23.25">
      <c r="A698" s="473" t="s">
        <v>2072</v>
      </c>
      <c r="B698" s="437" t="s">
        <v>295</v>
      </c>
      <c r="C698" s="437" t="s">
        <v>266</v>
      </c>
      <c r="D698" s="441" t="s">
        <v>1153</v>
      </c>
      <c r="E698" s="441" t="s">
        <v>2322</v>
      </c>
      <c r="F698" s="474" t="s">
        <v>2359</v>
      </c>
      <c r="G698" s="437" t="s">
        <v>296</v>
      </c>
      <c r="H698" s="475"/>
      <c r="I698" s="439">
        <v>180</v>
      </c>
      <c r="J698" s="440" t="s">
        <v>2381</v>
      </c>
      <c r="K698" s="437" t="s">
        <v>355</v>
      </c>
    </row>
    <row r="699" spans="1:11" ht="23.25">
      <c r="A699" s="473" t="s">
        <v>2073</v>
      </c>
      <c r="B699" s="437" t="s">
        <v>295</v>
      </c>
      <c r="C699" s="437" t="s">
        <v>266</v>
      </c>
      <c r="D699" s="441" t="s">
        <v>1154</v>
      </c>
      <c r="E699" s="441" t="s">
        <v>2322</v>
      </c>
      <c r="F699" s="474" t="s">
        <v>2359</v>
      </c>
      <c r="G699" s="437" t="s">
        <v>296</v>
      </c>
      <c r="H699" s="475"/>
      <c r="I699" s="439">
        <v>180</v>
      </c>
      <c r="J699" s="440" t="s">
        <v>2381</v>
      </c>
      <c r="K699" s="437" t="s">
        <v>355</v>
      </c>
    </row>
    <row r="700" spans="1:11" ht="23.25">
      <c r="A700" s="473" t="s">
        <v>2074</v>
      </c>
      <c r="B700" s="437" t="s">
        <v>295</v>
      </c>
      <c r="C700" s="437" t="s">
        <v>266</v>
      </c>
      <c r="D700" s="441" t="s">
        <v>1155</v>
      </c>
      <c r="E700" s="441" t="s">
        <v>2322</v>
      </c>
      <c r="F700" s="474" t="s">
        <v>2359</v>
      </c>
      <c r="G700" s="437" t="s">
        <v>296</v>
      </c>
      <c r="H700" s="475"/>
      <c r="I700" s="439">
        <v>180</v>
      </c>
      <c r="J700" s="440" t="s">
        <v>2381</v>
      </c>
      <c r="K700" s="437" t="s">
        <v>355</v>
      </c>
    </row>
    <row r="701" spans="1:11" ht="23.25">
      <c r="A701" s="473" t="s">
        <v>2075</v>
      </c>
      <c r="B701" s="437" t="s">
        <v>295</v>
      </c>
      <c r="C701" s="437" t="s">
        <v>266</v>
      </c>
      <c r="D701" s="441" t="s">
        <v>1156</v>
      </c>
      <c r="E701" s="441" t="s">
        <v>2322</v>
      </c>
      <c r="F701" s="474" t="s">
        <v>2359</v>
      </c>
      <c r="G701" s="437" t="s">
        <v>296</v>
      </c>
      <c r="H701" s="475"/>
      <c r="I701" s="439">
        <v>180</v>
      </c>
      <c r="J701" s="440" t="s">
        <v>2381</v>
      </c>
      <c r="K701" s="437" t="s">
        <v>355</v>
      </c>
    </row>
    <row r="702" spans="1:11" ht="23.25">
      <c r="A702" s="473" t="s">
        <v>2076</v>
      </c>
      <c r="B702" s="437" t="s">
        <v>295</v>
      </c>
      <c r="C702" s="437" t="s">
        <v>266</v>
      </c>
      <c r="D702" s="441" t="s">
        <v>1157</v>
      </c>
      <c r="E702" s="441" t="s">
        <v>2322</v>
      </c>
      <c r="F702" s="474" t="s">
        <v>2359</v>
      </c>
      <c r="G702" s="437" t="s">
        <v>296</v>
      </c>
      <c r="H702" s="475"/>
      <c r="I702" s="439">
        <v>180</v>
      </c>
      <c r="J702" s="440" t="s">
        <v>2381</v>
      </c>
      <c r="K702" s="437" t="s">
        <v>355</v>
      </c>
    </row>
    <row r="703" spans="1:11" ht="23.25">
      <c r="A703" s="473" t="s">
        <v>2077</v>
      </c>
      <c r="B703" s="437" t="s">
        <v>295</v>
      </c>
      <c r="C703" s="437" t="s">
        <v>266</v>
      </c>
      <c r="D703" s="441" t="s">
        <v>1158</v>
      </c>
      <c r="E703" s="441" t="s">
        <v>2322</v>
      </c>
      <c r="F703" s="474" t="s">
        <v>2359</v>
      </c>
      <c r="G703" s="437" t="s">
        <v>296</v>
      </c>
      <c r="H703" s="475"/>
      <c r="I703" s="439">
        <v>180</v>
      </c>
      <c r="J703" s="440" t="s">
        <v>2381</v>
      </c>
      <c r="K703" s="437" t="s">
        <v>355</v>
      </c>
    </row>
    <row r="704" spans="1:11" ht="23.25">
      <c r="A704" s="473" t="s">
        <v>2078</v>
      </c>
      <c r="B704" s="437" t="s">
        <v>295</v>
      </c>
      <c r="C704" s="437" t="s">
        <v>266</v>
      </c>
      <c r="D704" s="441" t="s">
        <v>1159</v>
      </c>
      <c r="E704" s="441" t="s">
        <v>2322</v>
      </c>
      <c r="F704" s="474" t="s">
        <v>2359</v>
      </c>
      <c r="G704" s="437" t="s">
        <v>296</v>
      </c>
      <c r="H704" s="475"/>
      <c r="I704" s="439">
        <v>180</v>
      </c>
      <c r="J704" s="440" t="s">
        <v>2381</v>
      </c>
      <c r="K704" s="437" t="s">
        <v>355</v>
      </c>
    </row>
    <row r="705" spans="1:11" ht="23.25">
      <c r="A705" s="473" t="s">
        <v>2079</v>
      </c>
      <c r="B705" s="437" t="s">
        <v>295</v>
      </c>
      <c r="C705" s="437" t="s">
        <v>266</v>
      </c>
      <c r="D705" s="441" t="s">
        <v>1160</v>
      </c>
      <c r="E705" s="441" t="s">
        <v>2322</v>
      </c>
      <c r="F705" s="474" t="s">
        <v>2359</v>
      </c>
      <c r="G705" s="437" t="s">
        <v>296</v>
      </c>
      <c r="H705" s="475"/>
      <c r="I705" s="439">
        <v>180</v>
      </c>
      <c r="J705" s="440" t="s">
        <v>2381</v>
      </c>
      <c r="K705" s="437" t="s">
        <v>355</v>
      </c>
    </row>
    <row r="706" spans="1:11" ht="23.25">
      <c r="A706" s="473" t="s">
        <v>2080</v>
      </c>
      <c r="B706" s="437" t="s">
        <v>295</v>
      </c>
      <c r="C706" s="437" t="s">
        <v>266</v>
      </c>
      <c r="D706" s="441" t="s">
        <v>1161</v>
      </c>
      <c r="E706" s="441" t="s">
        <v>2322</v>
      </c>
      <c r="F706" s="474" t="s">
        <v>2359</v>
      </c>
      <c r="G706" s="437" t="s">
        <v>296</v>
      </c>
      <c r="H706" s="475"/>
      <c r="I706" s="439">
        <v>180</v>
      </c>
      <c r="J706" s="440" t="s">
        <v>2381</v>
      </c>
      <c r="K706" s="437" t="s">
        <v>355</v>
      </c>
    </row>
    <row r="707" spans="1:11" ht="23.25">
      <c r="A707" s="473" t="s">
        <v>2081</v>
      </c>
      <c r="B707" s="437" t="s">
        <v>295</v>
      </c>
      <c r="C707" s="437" t="s">
        <v>266</v>
      </c>
      <c r="D707" s="441" t="s">
        <v>1162</v>
      </c>
      <c r="E707" s="441" t="s">
        <v>2322</v>
      </c>
      <c r="F707" s="474" t="s">
        <v>2359</v>
      </c>
      <c r="G707" s="437" t="s">
        <v>296</v>
      </c>
      <c r="H707" s="475"/>
      <c r="I707" s="439">
        <v>180</v>
      </c>
      <c r="J707" s="440" t="s">
        <v>2381</v>
      </c>
      <c r="K707" s="437" t="s">
        <v>355</v>
      </c>
    </row>
    <row r="708" spans="1:11" ht="23.25">
      <c r="A708" s="473" t="s">
        <v>2082</v>
      </c>
      <c r="B708" s="437" t="s">
        <v>295</v>
      </c>
      <c r="C708" s="437" t="s">
        <v>266</v>
      </c>
      <c r="D708" s="441" t="s">
        <v>1163</v>
      </c>
      <c r="E708" s="441" t="s">
        <v>2322</v>
      </c>
      <c r="F708" s="474" t="s">
        <v>2359</v>
      </c>
      <c r="G708" s="437" t="s">
        <v>296</v>
      </c>
      <c r="H708" s="475"/>
      <c r="I708" s="439">
        <v>180</v>
      </c>
      <c r="J708" s="440" t="s">
        <v>2381</v>
      </c>
      <c r="K708" s="437" t="s">
        <v>355</v>
      </c>
    </row>
    <row r="709" spans="1:11" ht="23.25">
      <c r="A709" s="473" t="s">
        <v>2083</v>
      </c>
      <c r="B709" s="437" t="s">
        <v>295</v>
      </c>
      <c r="C709" s="437" t="s">
        <v>266</v>
      </c>
      <c r="D709" s="441" t="s">
        <v>1164</v>
      </c>
      <c r="E709" s="441" t="s">
        <v>2322</v>
      </c>
      <c r="F709" s="474" t="s">
        <v>2359</v>
      </c>
      <c r="G709" s="437" t="s">
        <v>296</v>
      </c>
      <c r="H709" s="475"/>
      <c r="I709" s="439">
        <v>180</v>
      </c>
      <c r="J709" s="440" t="s">
        <v>2381</v>
      </c>
      <c r="K709" s="437" t="s">
        <v>355</v>
      </c>
    </row>
    <row r="710" spans="1:11" ht="23.25">
      <c r="A710" s="473" t="s">
        <v>2084</v>
      </c>
      <c r="B710" s="437" t="s">
        <v>295</v>
      </c>
      <c r="C710" s="437" t="s">
        <v>266</v>
      </c>
      <c r="D710" s="441" t="s">
        <v>1165</v>
      </c>
      <c r="E710" s="441" t="s">
        <v>2322</v>
      </c>
      <c r="F710" s="474" t="s">
        <v>2359</v>
      </c>
      <c r="G710" s="437" t="s">
        <v>296</v>
      </c>
      <c r="H710" s="475"/>
      <c r="I710" s="439">
        <v>180</v>
      </c>
      <c r="J710" s="440" t="s">
        <v>2381</v>
      </c>
      <c r="K710" s="437" t="s">
        <v>355</v>
      </c>
    </row>
    <row r="711" spans="1:11" ht="23.25">
      <c r="A711" s="473" t="s">
        <v>2085</v>
      </c>
      <c r="B711" s="437" t="s">
        <v>295</v>
      </c>
      <c r="C711" s="437" t="s">
        <v>266</v>
      </c>
      <c r="D711" s="441" t="s">
        <v>1166</v>
      </c>
      <c r="E711" s="441" t="s">
        <v>2322</v>
      </c>
      <c r="F711" s="474" t="s">
        <v>2359</v>
      </c>
      <c r="G711" s="437" t="s">
        <v>296</v>
      </c>
      <c r="H711" s="475"/>
      <c r="I711" s="439">
        <v>180</v>
      </c>
      <c r="J711" s="440" t="s">
        <v>2381</v>
      </c>
      <c r="K711" s="437" t="s">
        <v>355</v>
      </c>
    </row>
    <row r="712" spans="1:11" ht="23.25">
      <c r="A712" s="473" t="s">
        <v>2086</v>
      </c>
      <c r="B712" s="437" t="s">
        <v>295</v>
      </c>
      <c r="C712" s="437" t="s">
        <v>266</v>
      </c>
      <c r="D712" s="441" t="s">
        <v>1167</v>
      </c>
      <c r="E712" s="441" t="s">
        <v>2322</v>
      </c>
      <c r="F712" s="474" t="s">
        <v>2359</v>
      </c>
      <c r="G712" s="437" t="s">
        <v>296</v>
      </c>
      <c r="H712" s="475"/>
      <c r="I712" s="439">
        <v>180</v>
      </c>
      <c r="J712" s="440" t="s">
        <v>2381</v>
      </c>
      <c r="K712" s="437" t="s">
        <v>355</v>
      </c>
    </row>
    <row r="713" spans="1:11" ht="23.25">
      <c r="A713" s="473" t="s">
        <v>2087</v>
      </c>
      <c r="B713" s="437" t="s">
        <v>295</v>
      </c>
      <c r="C713" s="437" t="s">
        <v>266</v>
      </c>
      <c r="D713" s="441" t="s">
        <v>1168</v>
      </c>
      <c r="E713" s="441" t="s">
        <v>2322</v>
      </c>
      <c r="F713" s="474" t="s">
        <v>2359</v>
      </c>
      <c r="G713" s="437" t="s">
        <v>296</v>
      </c>
      <c r="H713" s="475"/>
      <c r="I713" s="439">
        <v>180</v>
      </c>
      <c r="J713" s="440" t="s">
        <v>2381</v>
      </c>
      <c r="K713" s="437" t="s">
        <v>355</v>
      </c>
    </row>
    <row r="714" spans="1:11" ht="23.25">
      <c r="A714" s="473" t="s">
        <v>2088</v>
      </c>
      <c r="B714" s="437" t="s">
        <v>295</v>
      </c>
      <c r="C714" s="437" t="s">
        <v>266</v>
      </c>
      <c r="D714" s="441" t="s">
        <v>1169</v>
      </c>
      <c r="E714" s="441" t="s">
        <v>2322</v>
      </c>
      <c r="F714" s="474" t="s">
        <v>2359</v>
      </c>
      <c r="G714" s="437" t="s">
        <v>296</v>
      </c>
      <c r="H714" s="475"/>
      <c r="I714" s="439">
        <v>180</v>
      </c>
      <c r="J714" s="440" t="s">
        <v>2381</v>
      </c>
      <c r="K714" s="437" t="s">
        <v>355</v>
      </c>
    </row>
    <row r="715" spans="1:11" ht="23.25">
      <c r="A715" s="473" t="s">
        <v>2089</v>
      </c>
      <c r="B715" s="437" t="s">
        <v>295</v>
      </c>
      <c r="C715" s="437" t="s">
        <v>266</v>
      </c>
      <c r="D715" s="441" t="s">
        <v>1170</v>
      </c>
      <c r="E715" s="441" t="s">
        <v>2322</v>
      </c>
      <c r="F715" s="474" t="s">
        <v>2359</v>
      </c>
      <c r="G715" s="437" t="s">
        <v>296</v>
      </c>
      <c r="H715" s="475"/>
      <c r="I715" s="439">
        <v>180</v>
      </c>
      <c r="J715" s="440" t="s">
        <v>2381</v>
      </c>
      <c r="K715" s="437" t="s">
        <v>355</v>
      </c>
    </row>
    <row r="716" spans="1:11" ht="23.25">
      <c r="A716" s="473" t="s">
        <v>2090</v>
      </c>
      <c r="B716" s="437" t="s">
        <v>295</v>
      </c>
      <c r="C716" s="437" t="s">
        <v>266</v>
      </c>
      <c r="D716" s="441" t="s">
        <v>1171</v>
      </c>
      <c r="E716" s="441" t="s">
        <v>2322</v>
      </c>
      <c r="F716" s="474" t="s">
        <v>2359</v>
      </c>
      <c r="G716" s="437" t="s">
        <v>296</v>
      </c>
      <c r="H716" s="475"/>
      <c r="I716" s="439">
        <v>180</v>
      </c>
      <c r="J716" s="440" t="s">
        <v>2381</v>
      </c>
      <c r="K716" s="437" t="s">
        <v>355</v>
      </c>
    </row>
    <row r="717" spans="1:11" ht="23.25">
      <c r="A717" s="473" t="s">
        <v>2091</v>
      </c>
      <c r="B717" s="437" t="s">
        <v>295</v>
      </c>
      <c r="C717" s="437" t="s">
        <v>266</v>
      </c>
      <c r="D717" s="441" t="s">
        <v>1172</v>
      </c>
      <c r="E717" s="441" t="s">
        <v>2322</v>
      </c>
      <c r="F717" s="474" t="s">
        <v>2359</v>
      </c>
      <c r="G717" s="437" t="s">
        <v>296</v>
      </c>
      <c r="H717" s="475"/>
      <c r="I717" s="439">
        <v>180</v>
      </c>
      <c r="J717" s="440" t="s">
        <v>2381</v>
      </c>
      <c r="K717" s="437" t="s">
        <v>355</v>
      </c>
    </row>
    <row r="718" spans="1:11" ht="23.25">
      <c r="A718" s="473" t="s">
        <v>2092</v>
      </c>
      <c r="B718" s="437" t="s">
        <v>295</v>
      </c>
      <c r="C718" s="437" t="s">
        <v>266</v>
      </c>
      <c r="D718" s="441" t="s">
        <v>1173</v>
      </c>
      <c r="E718" s="441" t="s">
        <v>2322</v>
      </c>
      <c r="F718" s="474" t="s">
        <v>2359</v>
      </c>
      <c r="G718" s="437" t="s">
        <v>296</v>
      </c>
      <c r="H718" s="475"/>
      <c r="I718" s="439">
        <v>180</v>
      </c>
      <c r="J718" s="440" t="s">
        <v>2381</v>
      </c>
      <c r="K718" s="437" t="s">
        <v>355</v>
      </c>
    </row>
    <row r="719" spans="1:11" ht="23.25">
      <c r="A719" s="473" t="s">
        <v>2093</v>
      </c>
      <c r="B719" s="437" t="s">
        <v>295</v>
      </c>
      <c r="C719" s="437" t="s">
        <v>266</v>
      </c>
      <c r="D719" s="441" t="s">
        <v>1174</v>
      </c>
      <c r="E719" s="441" t="s">
        <v>2322</v>
      </c>
      <c r="F719" s="474" t="s">
        <v>2359</v>
      </c>
      <c r="G719" s="437" t="s">
        <v>296</v>
      </c>
      <c r="H719" s="475"/>
      <c r="I719" s="439">
        <v>180</v>
      </c>
      <c r="J719" s="440" t="s">
        <v>2381</v>
      </c>
      <c r="K719" s="437" t="s">
        <v>355</v>
      </c>
    </row>
    <row r="720" spans="1:11" ht="23.25">
      <c r="A720" s="473" t="s">
        <v>2094</v>
      </c>
      <c r="B720" s="437" t="s">
        <v>295</v>
      </c>
      <c r="C720" s="437" t="s">
        <v>266</v>
      </c>
      <c r="D720" s="441" t="s">
        <v>1175</v>
      </c>
      <c r="E720" s="441" t="s">
        <v>2322</v>
      </c>
      <c r="F720" s="474" t="s">
        <v>2359</v>
      </c>
      <c r="G720" s="437" t="s">
        <v>296</v>
      </c>
      <c r="H720" s="475"/>
      <c r="I720" s="439">
        <v>180</v>
      </c>
      <c r="J720" s="440" t="s">
        <v>2381</v>
      </c>
      <c r="K720" s="437" t="s">
        <v>355</v>
      </c>
    </row>
    <row r="721" spans="1:11" ht="23.25">
      <c r="A721" s="473" t="s">
        <v>2095</v>
      </c>
      <c r="B721" s="437" t="s">
        <v>295</v>
      </c>
      <c r="C721" s="437" t="s">
        <v>266</v>
      </c>
      <c r="D721" s="441" t="s">
        <v>1176</v>
      </c>
      <c r="E721" s="441" t="s">
        <v>2322</v>
      </c>
      <c r="F721" s="474" t="s">
        <v>2359</v>
      </c>
      <c r="G721" s="437" t="s">
        <v>296</v>
      </c>
      <c r="H721" s="475"/>
      <c r="I721" s="439">
        <v>180</v>
      </c>
      <c r="J721" s="440" t="s">
        <v>2381</v>
      </c>
      <c r="K721" s="437" t="s">
        <v>355</v>
      </c>
    </row>
    <row r="722" spans="1:11" ht="23.25">
      <c r="A722" s="473" t="s">
        <v>2096</v>
      </c>
      <c r="B722" s="437" t="s">
        <v>295</v>
      </c>
      <c r="C722" s="437" t="s">
        <v>266</v>
      </c>
      <c r="D722" s="441" t="s">
        <v>1177</v>
      </c>
      <c r="E722" s="441" t="s">
        <v>2322</v>
      </c>
      <c r="F722" s="474" t="s">
        <v>2359</v>
      </c>
      <c r="G722" s="437" t="s">
        <v>296</v>
      </c>
      <c r="H722" s="475"/>
      <c r="I722" s="439">
        <v>180</v>
      </c>
      <c r="J722" s="440" t="s">
        <v>2381</v>
      </c>
      <c r="K722" s="437" t="s">
        <v>355</v>
      </c>
    </row>
    <row r="723" spans="1:11" ht="23.25">
      <c r="A723" s="473" t="s">
        <v>2097</v>
      </c>
      <c r="B723" s="437" t="s">
        <v>295</v>
      </c>
      <c r="C723" s="437" t="s">
        <v>266</v>
      </c>
      <c r="D723" s="441" t="s">
        <v>1178</v>
      </c>
      <c r="E723" s="441" t="s">
        <v>2322</v>
      </c>
      <c r="F723" s="474" t="s">
        <v>2359</v>
      </c>
      <c r="G723" s="437" t="s">
        <v>296</v>
      </c>
      <c r="H723" s="475"/>
      <c r="I723" s="439">
        <v>180</v>
      </c>
      <c r="J723" s="440" t="s">
        <v>2381</v>
      </c>
      <c r="K723" s="437" t="s">
        <v>355</v>
      </c>
    </row>
    <row r="724" spans="1:11" ht="23.25">
      <c r="A724" s="473" t="s">
        <v>2098</v>
      </c>
      <c r="B724" s="437" t="s">
        <v>295</v>
      </c>
      <c r="C724" s="437" t="s">
        <v>266</v>
      </c>
      <c r="D724" s="441" t="s">
        <v>1179</v>
      </c>
      <c r="E724" s="441" t="s">
        <v>2322</v>
      </c>
      <c r="F724" s="474" t="s">
        <v>2359</v>
      </c>
      <c r="G724" s="437" t="s">
        <v>296</v>
      </c>
      <c r="H724" s="475"/>
      <c r="I724" s="439">
        <v>180</v>
      </c>
      <c r="J724" s="440" t="s">
        <v>2381</v>
      </c>
      <c r="K724" s="437" t="s">
        <v>355</v>
      </c>
    </row>
    <row r="725" spans="1:11" ht="23.25">
      <c r="A725" s="473" t="s">
        <v>2099</v>
      </c>
      <c r="B725" s="437" t="s">
        <v>295</v>
      </c>
      <c r="C725" s="437" t="s">
        <v>266</v>
      </c>
      <c r="D725" s="441" t="s">
        <v>1180</v>
      </c>
      <c r="E725" s="441" t="s">
        <v>2322</v>
      </c>
      <c r="F725" s="474" t="s">
        <v>2359</v>
      </c>
      <c r="G725" s="437" t="s">
        <v>296</v>
      </c>
      <c r="H725" s="475"/>
      <c r="I725" s="439">
        <v>180</v>
      </c>
      <c r="J725" s="440" t="s">
        <v>2381</v>
      </c>
      <c r="K725" s="437" t="s">
        <v>355</v>
      </c>
    </row>
    <row r="726" spans="1:11" ht="23.25">
      <c r="A726" s="473" t="s">
        <v>2100</v>
      </c>
      <c r="B726" s="437" t="s">
        <v>295</v>
      </c>
      <c r="C726" s="437" t="s">
        <v>266</v>
      </c>
      <c r="D726" s="441" t="s">
        <v>1181</v>
      </c>
      <c r="E726" s="441" t="s">
        <v>2322</v>
      </c>
      <c r="F726" s="474" t="s">
        <v>2359</v>
      </c>
      <c r="G726" s="437" t="s">
        <v>296</v>
      </c>
      <c r="H726" s="475"/>
      <c r="I726" s="439">
        <v>180</v>
      </c>
      <c r="J726" s="440" t="s">
        <v>2381</v>
      </c>
      <c r="K726" s="437" t="s">
        <v>355</v>
      </c>
    </row>
    <row r="727" spans="1:11" ht="23.25">
      <c r="A727" s="473" t="s">
        <v>2101</v>
      </c>
      <c r="B727" s="437" t="s">
        <v>295</v>
      </c>
      <c r="C727" s="437" t="s">
        <v>266</v>
      </c>
      <c r="D727" s="441" t="s">
        <v>1182</v>
      </c>
      <c r="E727" s="441" t="s">
        <v>2322</v>
      </c>
      <c r="F727" s="474" t="s">
        <v>2359</v>
      </c>
      <c r="G727" s="437" t="s">
        <v>296</v>
      </c>
      <c r="H727" s="475"/>
      <c r="I727" s="439">
        <v>180</v>
      </c>
      <c r="J727" s="440" t="s">
        <v>2381</v>
      </c>
      <c r="K727" s="437" t="s">
        <v>355</v>
      </c>
    </row>
    <row r="728" spans="1:11" ht="23.25">
      <c r="A728" s="473" t="s">
        <v>2102</v>
      </c>
      <c r="B728" s="437" t="s">
        <v>295</v>
      </c>
      <c r="C728" s="437" t="s">
        <v>266</v>
      </c>
      <c r="D728" s="441" t="s">
        <v>1183</v>
      </c>
      <c r="E728" s="441" t="s">
        <v>2322</v>
      </c>
      <c r="F728" s="474" t="s">
        <v>2359</v>
      </c>
      <c r="G728" s="437" t="s">
        <v>296</v>
      </c>
      <c r="H728" s="475"/>
      <c r="I728" s="439">
        <v>180</v>
      </c>
      <c r="J728" s="440" t="s">
        <v>2381</v>
      </c>
      <c r="K728" s="437" t="s">
        <v>355</v>
      </c>
    </row>
    <row r="729" spans="1:11" ht="23.25">
      <c r="A729" s="473" t="s">
        <v>2103</v>
      </c>
      <c r="B729" s="437" t="s">
        <v>295</v>
      </c>
      <c r="C729" s="437" t="s">
        <v>266</v>
      </c>
      <c r="D729" s="441" t="s">
        <v>1184</v>
      </c>
      <c r="E729" s="441" t="s">
        <v>2322</v>
      </c>
      <c r="F729" s="474" t="s">
        <v>2359</v>
      </c>
      <c r="G729" s="437" t="s">
        <v>296</v>
      </c>
      <c r="H729" s="475"/>
      <c r="I729" s="439">
        <v>180</v>
      </c>
      <c r="J729" s="440" t="s">
        <v>2381</v>
      </c>
      <c r="K729" s="437" t="s">
        <v>355</v>
      </c>
    </row>
    <row r="730" spans="1:11" ht="23.25">
      <c r="A730" s="473" t="s">
        <v>2104</v>
      </c>
      <c r="B730" s="437" t="s">
        <v>295</v>
      </c>
      <c r="C730" s="437" t="s">
        <v>266</v>
      </c>
      <c r="D730" s="441" t="s">
        <v>1185</v>
      </c>
      <c r="E730" s="441" t="s">
        <v>2322</v>
      </c>
      <c r="F730" s="474" t="s">
        <v>2359</v>
      </c>
      <c r="G730" s="437" t="s">
        <v>296</v>
      </c>
      <c r="H730" s="475"/>
      <c r="I730" s="439">
        <v>180</v>
      </c>
      <c r="J730" s="440" t="s">
        <v>2381</v>
      </c>
      <c r="K730" s="437" t="s">
        <v>355</v>
      </c>
    </row>
    <row r="731" spans="1:11" ht="23.25">
      <c r="A731" s="473" t="s">
        <v>2105</v>
      </c>
      <c r="B731" s="437" t="s">
        <v>295</v>
      </c>
      <c r="C731" s="437" t="s">
        <v>266</v>
      </c>
      <c r="D731" s="441" t="s">
        <v>1186</v>
      </c>
      <c r="E731" s="441" t="s">
        <v>2322</v>
      </c>
      <c r="F731" s="474" t="s">
        <v>2359</v>
      </c>
      <c r="G731" s="437" t="s">
        <v>296</v>
      </c>
      <c r="H731" s="475"/>
      <c r="I731" s="439">
        <v>180</v>
      </c>
      <c r="J731" s="440" t="s">
        <v>2381</v>
      </c>
      <c r="K731" s="437" t="s">
        <v>355</v>
      </c>
    </row>
    <row r="732" spans="1:11" ht="23.25">
      <c r="A732" s="473" t="s">
        <v>2106</v>
      </c>
      <c r="B732" s="437" t="s">
        <v>295</v>
      </c>
      <c r="C732" s="437" t="s">
        <v>266</v>
      </c>
      <c r="D732" s="441" t="s">
        <v>1187</v>
      </c>
      <c r="E732" s="441" t="s">
        <v>2322</v>
      </c>
      <c r="F732" s="474" t="s">
        <v>2359</v>
      </c>
      <c r="G732" s="437" t="s">
        <v>296</v>
      </c>
      <c r="H732" s="475"/>
      <c r="I732" s="439">
        <v>180</v>
      </c>
      <c r="J732" s="440" t="s">
        <v>2381</v>
      </c>
      <c r="K732" s="437" t="s">
        <v>355</v>
      </c>
    </row>
    <row r="733" spans="1:11" ht="23.25">
      <c r="A733" s="473" t="s">
        <v>2107</v>
      </c>
      <c r="B733" s="437" t="s">
        <v>295</v>
      </c>
      <c r="C733" s="437" t="s">
        <v>266</v>
      </c>
      <c r="D733" s="441" t="s">
        <v>1188</v>
      </c>
      <c r="E733" s="441" t="s">
        <v>2322</v>
      </c>
      <c r="F733" s="474" t="s">
        <v>2359</v>
      </c>
      <c r="G733" s="437" t="s">
        <v>296</v>
      </c>
      <c r="H733" s="475"/>
      <c r="I733" s="439">
        <v>180</v>
      </c>
      <c r="J733" s="440" t="s">
        <v>2381</v>
      </c>
      <c r="K733" s="437" t="s">
        <v>355</v>
      </c>
    </row>
    <row r="734" spans="1:11" ht="23.25">
      <c r="A734" s="473" t="s">
        <v>2108</v>
      </c>
      <c r="B734" s="437" t="s">
        <v>295</v>
      </c>
      <c r="C734" s="437" t="s">
        <v>266</v>
      </c>
      <c r="D734" s="441" t="s">
        <v>1189</v>
      </c>
      <c r="E734" s="441" t="s">
        <v>2322</v>
      </c>
      <c r="F734" s="474" t="s">
        <v>2359</v>
      </c>
      <c r="G734" s="437" t="s">
        <v>296</v>
      </c>
      <c r="H734" s="475"/>
      <c r="I734" s="439">
        <v>180</v>
      </c>
      <c r="J734" s="440" t="s">
        <v>2381</v>
      </c>
      <c r="K734" s="437" t="s">
        <v>355</v>
      </c>
    </row>
    <row r="735" spans="1:11" ht="23.25">
      <c r="A735" s="473" t="s">
        <v>2109</v>
      </c>
      <c r="B735" s="437" t="s">
        <v>295</v>
      </c>
      <c r="C735" s="437" t="s">
        <v>266</v>
      </c>
      <c r="D735" s="441" t="s">
        <v>1190</v>
      </c>
      <c r="E735" s="441" t="s">
        <v>2322</v>
      </c>
      <c r="F735" s="474" t="s">
        <v>2359</v>
      </c>
      <c r="G735" s="437" t="s">
        <v>296</v>
      </c>
      <c r="H735" s="475"/>
      <c r="I735" s="439">
        <v>180</v>
      </c>
      <c r="J735" s="440" t="s">
        <v>2381</v>
      </c>
      <c r="K735" s="437" t="s">
        <v>355</v>
      </c>
    </row>
    <row r="736" spans="1:11" ht="23.25">
      <c r="A736" s="473" t="s">
        <v>2110</v>
      </c>
      <c r="B736" s="437" t="s">
        <v>295</v>
      </c>
      <c r="C736" s="437" t="s">
        <v>266</v>
      </c>
      <c r="D736" s="441" t="s">
        <v>1191</v>
      </c>
      <c r="E736" s="441" t="s">
        <v>2322</v>
      </c>
      <c r="F736" s="474" t="s">
        <v>2359</v>
      </c>
      <c r="G736" s="437" t="s">
        <v>296</v>
      </c>
      <c r="H736" s="475"/>
      <c r="I736" s="439">
        <v>180</v>
      </c>
      <c r="J736" s="440" t="s">
        <v>2381</v>
      </c>
      <c r="K736" s="437" t="s">
        <v>355</v>
      </c>
    </row>
    <row r="737" spans="1:11" ht="23.25">
      <c r="A737" s="473" t="s">
        <v>2111</v>
      </c>
      <c r="B737" s="437" t="s">
        <v>295</v>
      </c>
      <c r="C737" s="437" t="s">
        <v>266</v>
      </c>
      <c r="D737" s="441" t="s">
        <v>1192</v>
      </c>
      <c r="E737" s="441" t="s">
        <v>2322</v>
      </c>
      <c r="F737" s="474" t="s">
        <v>2359</v>
      </c>
      <c r="G737" s="437" t="s">
        <v>296</v>
      </c>
      <c r="H737" s="475"/>
      <c r="I737" s="439">
        <v>180</v>
      </c>
      <c r="J737" s="440" t="s">
        <v>2381</v>
      </c>
      <c r="K737" s="437" t="s">
        <v>355</v>
      </c>
    </row>
    <row r="738" spans="1:11" ht="23.25">
      <c r="A738" s="473" t="s">
        <v>2112</v>
      </c>
      <c r="B738" s="437" t="s">
        <v>295</v>
      </c>
      <c r="C738" s="437" t="s">
        <v>266</v>
      </c>
      <c r="D738" s="441" t="s">
        <v>1193</v>
      </c>
      <c r="E738" s="441" t="s">
        <v>2322</v>
      </c>
      <c r="F738" s="474" t="s">
        <v>2359</v>
      </c>
      <c r="G738" s="437" t="s">
        <v>296</v>
      </c>
      <c r="H738" s="475"/>
      <c r="I738" s="439">
        <v>180</v>
      </c>
      <c r="J738" s="440" t="s">
        <v>2381</v>
      </c>
      <c r="K738" s="437" t="s">
        <v>355</v>
      </c>
    </row>
    <row r="739" spans="1:11" ht="23.25">
      <c r="A739" s="473" t="s">
        <v>2113</v>
      </c>
      <c r="B739" s="437" t="s">
        <v>295</v>
      </c>
      <c r="C739" s="437" t="s">
        <v>266</v>
      </c>
      <c r="D739" s="441" t="s">
        <v>1194</v>
      </c>
      <c r="E739" s="441" t="s">
        <v>2322</v>
      </c>
      <c r="F739" s="474" t="s">
        <v>2359</v>
      </c>
      <c r="G739" s="437" t="s">
        <v>296</v>
      </c>
      <c r="H739" s="475"/>
      <c r="I739" s="439">
        <v>180</v>
      </c>
      <c r="J739" s="440" t="s">
        <v>2381</v>
      </c>
      <c r="K739" s="437" t="s">
        <v>355</v>
      </c>
    </row>
    <row r="740" spans="1:11" ht="23.25">
      <c r="A740" s="473" t="s">
        <v>2114</v>
      </c>
      <c r="B740" s="437" t="s">
        <v>295</v>
      </c>
      <c r="C740" s="437" t="s">
        <v>266</v>
      </c>
      <c r="D740" s="441" t="s">
        <v>1195</v>
      </c>
      <c r="E740" s="441" t="s">
        <v>2322</v>
      </c>
      <c r="F740" s="474" t="s">
        <v>2359</v>
      </c>
      <c r="G740" s="437" t="s">
        <v>296</v>
      </c>
      <c r="H740" s="475"/>
      <c r="I740" s="439">
        <v>180</v>
      </c>
      <c r="J740" s="440" t="s">
        <v>2381</v>
      </c>
      <c r="K740" s="437" t="s">
        <v>355</v>
      </c>
    </row>
    <row r="741" spans="1:11" ht="23.25">
      <c r="A741" s="473" t="s">
        <v>2115</v>
      </c>
      <c r="B741" s="437" t="s">
        <v>295</v>
      </c>
      <c r="C741" s="437" t="s">
        <v>266</v>
      </c>
      <c r="D741" s="441" t="s">
        <v>1196</v>
      </c>
      <c r="E741" s="441" t="s">
        <v>2322</v>
      </c>
      <c r="F741" s="474" t="s">
        <v>2359</v>
      </c>
      <c r="G741" s="437" t="s">
        <v>296</v>
      </c>
      <c r="H741" s="475"/>
      <c r="I741" s="439">
        <v>180</v>
      </c>
      <c r="J741" s="440" t="s">
        <v>2381</v>
      </c>
      <c r="K741" s="437" t="s">
        <v>355</v>
      </c>
    </row>
    <row r="742" spans="1:11" ht="23.25">
      <c r="A742" s="473" t="s">
        <v>2116</v>
      </c>
      <c r="B742" s="437" t="s">
        <v>295</v>
      </c>
      <c r="C742" s="437" t="s">
        <v>266</v>
      </c>
      <c r="D742" s="441" t="s">
        <v>1197</v>
      </c>
      <c r="E742" s="441" t="s">
        <v>2322</v>
      </c>
      <c r="F742" s="474" t="s">
        <v>2359</v>
      </c>
      <c r="G742" s="437" t="s">
        <v>296</v>
      </c>
      <c r="H742" s="475"/>
      <c r="I742" s="439">
        <v>180</v>
      </c>
      <c r="J742" s="440" t="s">
        <v>2381</v>
      </c>
      <c r="K742" s="437" t="s">
        <v>355</v>
      </c>
    </row>
    <row r="743" spans="1:11" ht="23.25">
      <c r="A743" s="473" t="s">
        <v>2117</v>
      </c>
      <c r="B743" s="437" t="s">
        <v>295</v>
      </c>
      <c r="C743" s="437" t="s">
        <v>266</v>
      </c>
      <c r="D743" s="441" t="s">
        <v>1198</v>
      </c>
      <c r="E743" s="441" t="s">
        <v>2322</v>
      </c>
      <c r="F743" s="474" t="s">
        <v>2359</v>
      </c>
      <c r="G743" s="437" t="s">
        <v>296</v>
      </c>
      <c r="H743" s="475"/>
      <c r="I743" s="439">
        <v>180</v>
      </c>
      <c r="J743" s="440" t="s">
        <v>2381</v>
      </c>
      <c r="K743" s="437" t="s">
        <v>355</v>
      </c>
    </row>
    <row r="744" spans="1:11" ht="23.25">
      <c r="A744" s="473" t="s">
        <v>2118</v>
      </c>
      <c r="B744" s="437" t="s">
        <v>295</v>
      </c>
      <c r="C744" s="437" t="s">
        <v>266</v>
      </c>
      <c r="D744" s="441" t="s">
        <v>1199</v>
      </c>
      <c r="E744" s="441" t="s">
        <v>2322</v>
      </c>
      <c r="F744" s="474" t="s">
        <v>2359</v>
      </c>
      <c r="G744" s="437" t="s">
        <v>296</v>
      </c>
      <c r="H744" s="475"/>
      <c r="I744" s="439">
        <v>180</v>
      </c>
      <c r="J744" s="440" t="s">
        <v>2381</v>
      </c>
      <c r="K744" s="437" t="s">
        <v>355</v>
      </c>
    </row>
    <row r="745" spans="1:11" ht="23.25">
      <c r="A745" s="473" t="s">
        <v>2119</v>
      </c>
      <c r="B745" s="437" t="s">
        <v>295</v>
      </c>
      <c r="C745" s="437" t="s">
        <v>266</v>
      </c>
      <c r="D745" s="441" t="s">
        <v>1200</v>
      </c>
      <c r="E745" s="441" t="s">
        <v>2322</v>
      </c>
      <c r="F745" s="474" t="s">
        <v>2359</v>
      </c>
      <c r="G745" s="437" t="s">
        <v>296</v>
      </c>
      <c r="H745" s="475"/>
      <c r="I745" s="439">
        <v>180</v>
      </c>
      <c r="J745" s="440" t="s">
        <v>2381</v>
      </c>
      <c r="K745" s="437" t="s">
        <v>355</v>
      </c>
    </row>
    <row r="746" spans="1:11" ht="23.25">
      <c r="A746" s="473" t="s">
        <v>2120</v>
      </c>
      <c r="B746" s="437" t="s">
        <v>295</v>
      </c>
      <c r="C746" s="437" t="s">
        <v>266</v>
      </c>
      <c r="D746" s="441" t="s">
        <v>1201</v>
      </c>
      <c r="E746" s="441" t="s">
        <v>2322</v>
      </c>
      <c r="F746" s="474" t="s">
        <v>2359</v>
      </c>
      <c r="G746" s="437" t="s">
        <v>296</v>
      </c>
      <c r="H746" s="475"/>
      <c r="I746" s="439">
        <v>180</v>
      </c>
      <c r="J746" s="440" t="s">
        <v>2381</v>
      </c>
      <c r="K746" s="437" t="s">
        <v>355</v>
      </c>
    </row>
    <row r="747" spans="1:11" ht="23.25">
      <c r="A747" s="473" t="s">
        <v>2121</v>
      </c>
      <c r="B747" s="437" t="s">
        <v>295</v>
      </c>
      <c r="C747" s="437" t="s">
        <v>266</v>
      </c>
      <c r="D747" s="441" t="s">
        <v>1202</v>
      </c>
      <c r="E747" s="441" t="s">
        <v>2322</v>
      </c>
      <c r="F747" s="474" t="s">
        <v>2359</v>
      </c>
      <c r="G747" s="437" t="s">
        <v>296</v>
      </c>
      <c r="H747" s="475"/>
      <c r="I747" s="439">
        <v>180</v>
      </c>
      <c r="J747" s="440" t="s">
        <v>2381</v>
      </c>
      <c r="K747" s="437" t="s">
        <v>355</v>
      </c>
    </row>
    <row r="748" spans="1:11" ht="23.25">
      <c r="A748" s="473" t="s">
        <v>2122</v>
      </c>
      <c r="B748" s="437" t="s">
        <v>295</v>
      </c>
      <c r="C748" s="437" t="s">
        <v>266</v>
      </c>
      <c r="D748" s="441" t="s">
        <v>1203</v>
      </c>
      <c r="E748" s="441" t="s">
        <v>2322</v>
      </c>
      <c r="F748" s="474" t="s">
        <v>2359</v>
      </c>
      <c r="G748" s="437" t="s">
        <v>296</v>
      </c>
      <c r="H748" s="475"/>
      <c r="I748" s="439">
        <v>180</v>
      </c>
      <c r="J748" s="440" t="s">
        <v>2381</v>
      </c>
      <c r="K748" s="437" t="s">
        <v>355</v>
      </c>
    </row>
    <row r="749" spans="1:11" ht="23.25">
      <c r="A749" s="473" t="s">
        <v>2123</v>
      </c>
      <c r="B749" s="437" t="s">
        <v>295</v>
      </c>
      <c r="C749" s="437" t="s">
        <v>266</v>
      </c>
      <c r="D749" s="441" t="s">
        <v>1204</v>
      </c>
      <c r="E749" s="441" t="s">
        <v>2322</v>
      </c>
      <c r="F749" s="474" t="s">
        <v>2359</v>
      </c>
      <c r="G749" s="437" t="s">
        <v>296</v>
      </c>
      <c r="H749" s="475"/>
      <c r="I749" s="439">
        <v>180</v>
      </c>
      <c r="J749" s="440" t="s">
        <v>2381</v>
      </c>
      <c r="K749" s="437" t="s">
        <v>355</v>
      </c>
    </row>
    <row r="750" spans="1:11" ht="23.25">
      <c r="A750" s="473" t="s">
        <v>2124</v>
      </c>
      <c r="B750" s="437" t="s">
        <v>295</v>
      </c>
      <c r="C750" s="437" t="s">
        <v>266</v>
      </c>
      <c r="D750" s="441" t="s">
        <v>1205</v>
      </c>
      <c r="E750" s="441" t="s">
        <v>2322</v>
      </c>
      <c r="F750" s="474" t="s">
        <v>2359</v>
      </c>
      <c r="G750" s="437" t="s">
        <v>296</v>
      </c>
      <c r="H750" s="475"/>
      <c r="I750" s="439">
        <v>180</v>
      </c>
      <c r="J750" s="440" t="s">
        <v>2381</v>
      </c>
      <c r="K750" s="437" t="s">
        <v>355</v>
      </c>
    </row>
    <row r="751" spans="1:11" ht="23.25">
      <c r="A751" s="473" t="s">
        <v>2125</v>
      </c>
      <c r="B751" s="437" t="s">
        <v>295</v>
      </c>
      <c r="C751" s="437" t="s">
        <v>266</v>
      </c>
      <c r="D751" s="441" t="s">
        <v>1206</v>
      </c>
      <c r="E751" s="441" t="s">
        <v>2322</v>
      </c>
      <c r="F751" s="474" t="s">
        <v>2359</v>
      </c>
      <c r="G751" s="437" t="s">
        <v>296</v>
      </c>
      <c r="H751" s="475"/>
      <c r="I751" s="439">
        <v>180</v>
      </c>
      <c r="J751" s="440" t="s">
        <v>2381</v>
      </c>
      <c r="K751" s="437" t="s">
        <v>355</v>
      </c>
    </row>
    <row r="752" spans="1:11" ht="23.25">
      <c r="A752" s="473" t="s">
        <v>2126</v>
      </c>
      <c r="B752" s="437" t="s">
        <v>295</v>
      </c>
      <c r="C752" s="437" t="s">
        <v>266</v>
      </c>
      <c r="D752" s="441" t="s">
        <v>1207</v>
      </c>
      <c r="E752" s="441" t="s">
        <v>2322</v>
      </c>
      <c r="F752" s="474" t="s">
        <v>2359</v>
      </c>
      <c r="G752" s="437" t="s">
        <v>296</v>
      </c>
      <c r="H752" s="475"/>
      <c r="I752" s="439">
        <v>180</v>
      </c>
      <c r="J752" s="440" t="s">
        <v>2381</v>
      </c>
      <c r="K752" s="437" t="s">
        <v>355</v>
      </c>
    </row>
    <row r="753" spans="1:11" ht="23.25">
      <c r="A753" s="473" t="s">
        <v>2127</v>
      </c>
      <c r="B753" s="437" t="s">
        <v>295</v>
      </c>
      <c r="C753" s="437" t="s">
        <v>266</v>
      </c>
      <c r="D753" s="441" t="s">
        <v>1208</v>
      </c>
      <c r="E753" s="441" t="s">
        <v>2322</v>
      </c>
      <c r="F753" s="474" t="s">
        <v>2359</v>
      </c>
      <c r="G753" s="437" t="s">
        <v>296</v>
      </c>
      <c r="H753" s="475"/>
      <c r="I753" s="439">
        <v>180</v>
      </c>
      <c r="J753" s="440" t="s">
        <v>2381</v>
      </c>
      <c r="K753" s="437" t="s">
        <v>355</v>
      </c>
    </row>
    <row r="754" spans="1:11" ht="23.25">
      <c r="A754" s="473" t="s">
        <v>2128</v>
      </c>
      <c r="B754" s="437" t="s">
        <v>295</v>
      </c>
      <c r="C754" s="437" t="s">
        <v>266</v>
      </c>
      <c r="D754" s="441" t="s">
        <v>1209</v>
      </c>
      <c r="E754" s="441" t="s">
        <v>2322</v>
      </c>
      <c r="F754" s="474" t="s">
        <v>2359</v>
      </c>
      <c r="G754" s="437" t="s">
        <v>296</v>
      </c>
      <c r="H754" s="475"/>
      <c r="I754" s="439">
        <v>180</v>
      </c>
      <c r="J754" s="440" t="s">
        <v>2381</v>
      </c>
      <c r="K754" s="437" t="s">
        <v>355</v>
      </c>
    </row>
    <row r="755" spans="1:11" ht="23.25">
      <c r="A755" s="473" t="s">
        <v>2129</v>
      </c>
      <c r="B755" s="437" t="s">
        <v>295</v>
      </c>
      <c r="C755" s="437" t="s">
        <v>266</v>
      </c>
      <c r="D755" s="441" t="s">
        <v>1210</v>
      </c>
      <c r="E755" s="441" t="s">
        <v>2322</v>
      </c>
      <c r="F755" s="474" t="s">
        <v>2359</v>
      </c>
      <c r="G755" s="437" t="s">
        <v>296</v>
      </c>
      <c r="H755" s="475"/>
      <c r="I755" s="439">
        <v>180</v>
      </c>
      <c r="J755" s="440" t="s">
        <v>2381</v>
      </c>
      <c r="K755" s="437" t="s">
        <v>355</v>
      </c>
    </row>
    <row r="756" spans="1:11" ht="23.25">
      <c r="A756" s="473" t="s">
        <v>2130</v>
      </c>
      <c r="B756" s="437" t="s">
        <v>295</v>
      </c>
      <c r="C756" s="437" t="s">
        <v>266</v>
      </c>
      <c r="D756" s="441" t="s">
        <v>1211</v>
      </c>
      <c r="E756" s="441" t="s">
        <v>2322</v>
      </c>
      <c r="F756" s="474" t="s">
        <v>2359</v>
      </c>
      <c r="G756" s="437" t="s">
        <v>296</v>
      </c>
      <c r="H756" s="475"/>
      <c r="I756" s="439">
        <v>180</v>
      </c>
      <c r="J756" s="440" t="s">
        <v>2381</v>
      </c>
      <c r="K756" s="437" t="s">
        <v>355</v>
      </c>
    </row>
    <row r="757" spans="1:11" ht="23.25">
      <c r="A757" s="473" t="s">
        <v>2131</v>
      </c>
      <c r="B757" s="437" t="s">
        <v>295</v>
      </c>
      <c r="C757" s="437" t="s">
        <v>266</v>
      </c>
      <c r="D757" s="441" t="s">
        <v>1212</v>
      </c>
      <c r="E757" s="441" t="s">
        <v>2322</v>
      </c>
      <c r="F757" s="474" t="s">
        <v>2359</v>
      </c>
      <c r="G757" s="437" t="s">
        <v>296</v>
      </c>
      <c r="H757" s="475"/>
      <c r="I757" s="439">
        <v>180</v>
      </c>
      <c r="J757" s="440" t="s">
        <v>2381</v>
      </c>
      <c r="K757" s="437" t="s">
        <v>355</v>
      </c>
    </row>
    <row r="758" spans="1:11" ht="23.25">
      <c r="A758" s="473" t="s">
        <v>2132</v>
      </c>
      <c r="B758" s="437" t="s">
        <v>295</v>
      </c>
      <c r="C758" s="437" t="s">
        <v>266</v>
      </c>
      <c r="D758" s="441" t="s">
        <v>1213</v>
      </c>
      <c r="E758" s="441" t="s">
        <v>2322</v>
      </c>
      <c r="F758" s="474" t="s">
        <v>2359</v>
      </c>
      <c r="G758" s="437" t="s">
        <v>296</v>
      </c>
      <c r="H758" s="475"/>
      <c r="I758" s="439">
        <v>180</v>
      </c>
      <c r="J758" s="440" t="s">
        <v>2381</v>
      </c>
      <c r="K758" s="437" t="s">
        <v>355</v>
      </c>
    </row>
    <row r="759" spans="1:11" ht="23.25">
      <c r="A759" s="473" t="s">
        <v>2133</v>
      </c>
      <c r="B759" s="437" t="s">
        <v>295</v>
      </c>
      <c r="C759" s="437" t="s">
        <v>266</v>
      </c>
      <c r="D759" s="441" t="s">
        <v>1214</v>
      </c>
      <c r="E759" s="441" t="s">
        <v>2322</v>
      </c>
      <c r="F759" s="474" t="s">
        <v>2359</v>
      </c>
      <c r="G759" s="437" t="s">
        <v>296</v>
      </c>
      <c r="H759" s="475"/>
      <c r="I759" s="439">
        <v>180</v>
      </c>
      <c r="J759" s="440" t="s">
        <v>2381</v>
      </c>
      <c r="K759" s="437" t="s">
        <v>355</v>
      </c>
    </row>
    <row r="760" spans="1:11" ht="23.25">
      <c r="A760" s="473" t="s">
        <v>2134</v>
      </c>
      <c r="B760" s="437" t="s">
        <v>295</v>
      </c>
      <c r="C760" s="437" t="s">
        <v>266</v>
      </c>
      <c r="D760" s="441" t="s">
        <v>1215</v>
      </c>
      <c r="E760" s="441" t="s">
        <v>2322</v>
      </c>
      <c r="F760" s="474" t="s">
        <v>2359</v>
      </c>
      <c r="G760" s="437" t="s">
        <v>296</v>
      </c>
      <c r="H760" s="475"/>
      <c r="I760" s="439">
        <v>180</v>
      </c>
      <c r="J760" s="440" t="s">
        <v>2381</v>
      </c>
      <c r="K760" s="437" t="s">
        <v>355</v>
      </c>
    </row>
    <row r="761" spans="1:11" ht="23.25">
      <c r="A761" s="473" t="s">
        <v>2135</v>
      </c>
      <c r="B761" s="437" t="s">
        <v>295</v>
      </c>
      <c r="C761" s="437" t="s">
        <v>266</v>
      </c>
      <c r="D761" s="441" t="s">
        <v>1216</v>
      </c>
      <c r="E761" s="441" t="s">
        <v>2322</v>
      </c>
      <c r="F761" s="474" t="s">
        <v>2359</v>
      </c>
      <c r="G761" s="437" t="s">
        <v>296</v>
      </c>
      <c r="H761" s="475"/>
      <c r="I761" s="439">
        <v>180</v>
      </c>
      <c r="J761" s="440" t="s">
        <v>2381</v>
      </c>
      <c r="K761" s="437" t="s">
        <v>355</v>
      </c>
    </row>
    <row r="762" spans="1:11" ht="23.25">
      <c r="A762" s="473" t="s">
        <v>2136</v>
      </c>
      <c r="B762" s="437" t="s">
        <v>295</v>
      </c>
      <c r="C762" s="437" t="s">
        <v>266</v>
      </c>
      <c r="D762" s="441" t="s">
        <v>1217</v>
      </c>
      <c r="E762" s="441" t="s">
        <v>2322</v>
      </c>
      <c r="F762" s="474" t="s">
        <v>2359</v>
      </c>
      <c r="G762" s="437" t="s">
        <v>296</v>
      </c>
      <c r="H762" s="475"/>
      <c r="I762" s="439">
        <v>180</v>
      </c>
      <c r="J762" s="440" t="s">
        <v>2381</v>
      </c>
      <c r="K762" s="437" t="s">
        <v>355</v>
      </c>
    </row>
    <row r="763" spans="1:11" ht="23.25">
      <c r="A763" s="473" t="s">
        <v>2137</v>
      </c>
      <c r="B763" s="437" t="s">
        <v>295</v>
      </c>
      <c r="C763" s="437" t="s">
        <v>266</v>
      </c>
      <c r="D763" s="441" t="s">
        <v>1218</v>
      </c>
      <c r="E763" s="441" t="s">
        <v>2322</v>
      </c>
      <c r="F763" s="474" t="s">
        <v>2359</v>
      </c>
      <c r="G763" s="437" t="s">
        <v>296</v>
      </c>
      <c r="H763" s="475"/>
      <c r="I763" s="439">
        <v>180</v>
      </c>
      <c r="J763" s="440" t="s">
        <v>2381</v>
      </c>
      <c r="K763" s="437" t="s">
        <v>355</v>
      </c>
    </row>
    <row r="764" spans="1:11" ht="23.25">
      <c r="A764" s="473" t="s">
        <v>2138</v>
      </c>
      <c r="B764" s="437" t="s">
        <v>295</v>
      </c>
      <c r="C764" s="437" t="s">
        <v>266</v>
      </c>
      <c r="D764" s="441" t="s">
        <v>1219</v>
      </c>
      <c r="E764" s="441" t="s">
        <v>2322</v>
      </c>
      <c r="F764" s="474" t="s">
        <v>2359</v>
      </c>
      <c r="G764" s="437" t="s">
        <v>296</v>
      </c>
      <c r="H764" s="475"/>
      <c r="I764" s="439">
        <v>180</v>
      </c>
      <c r="J764" s="440" t="s">
        <v>2381</v>
      </c>
      <c r="K764" s="437" t="s">
        <v>355</v>
      </c>
    </row>
    <row r="765" spans="1:11" ht="23.25">
      <c r="A765" s="473" t="s">
        <v>2139</v>
      </c>
      <c r="B765" s="437" t="s">
        <v>295</v>
      </c>
      <c r="C765" s="437" t="s">
        <v>266</v>
      </c>
      <c r="D765" s="441" t="s">
        <v>1220</v>
      </c>
      <c r="E765" s="441" t="s">
        <v>2322</v>
      </c>
      <c r="F765" s="474" t="s">
        <v>2359</v>
      </c>
      <c r="G765" s="437" t="s">
        <v>296</v>
      </c>
      <c r="H765" s="475"/>
      <c r="I765" s="439">
        <v>180</v>
      </c>
      <c r="J765" s="440" t="s">
        <v>2381</v>
      </c>
      <c r="K765" s="437" t="s">
        <v>355</v>
      </c>
    </row>
    <row r="766" spans="1:11" ht="23.25">
      <c r="A766" s="473" t="s">
        <v>2140</v>
      </c>
      <c r="B766" s="437" t="s">
        <v>295</v>
      </c>
      <c r="C766" s="437" t="s">
        <v>266</v>
      </c>
      <c r="D766" s="441" t="s">
        <v>1221</v>
      </c>
      <c r="E766" s="441" t="s">
        <v>2322</v>
      </c>
      <c r="F766" s="474" t="s">
        <v>2359</v>
      </c>
      <c r="G766" s="437" t="s">
        <v>296</v>
      </c>
      <c r="H766" s="475"/>
      <c r="I766" s="439">
        <v>180</v>
      </c>
      <c r="J766" s="440" t="s">
        <v>2381</v>
      </c>
      <c r="K766" s="437" t="s">
        <v>355</v>
      </c>
    </row>
    <row r="767" spans="1:11" ht="23.25">
      <c r="A767" s="473" t="s">
        <v>2141</v>
      </c>
      <c r="B767" s="437" t="s">
        <v>295</v>
      </c>
      <c r="C767" s="437" t="s">
        <v>266</v>
      </c>
      <c r="D767" s="441" t="s">
        <v>1222</v>
      </c>
      <c r="E767" s="441" t="s">
        <v>2322</v>
      </c>
      <c r="F767" s="474" t="s">
        <v>2359</v>
      </c>
      <c r="G767" s="437" t="s">
        <v>296</v>
      </c>
      <c r="H767" s="475"/>
      <c r="I767" s="439">
        <v>180</v>
      </c>
      <c r="J767" s="440" t="s">
        <v>2381</v>
      </c>
      <c r="K767" s="437" t="s">
        <v>355</v>
      </c>
    </row>
    <row r="768" spans="1:11" ht="23.25">
      <c r="A768" s="473" t="s">
        <v>2142</v>
      </c>
      <c r="B768" s="437" t="s">
        <v>295</v>
      </c>
      <c r="C768" s="437" t="s">
        <v>266</v>
      </c>
      <c r="D768" s="441" t="s">
        <v>1223</v>
      </c>
      <c r="E768" s="441" t="s">
        <v>2322</v>
      </c>
      <c r="F768" s="474" t="s">
        <v>2359</v>
      </c>
      <c r="G768" s="437" t="s">
        <v>296</v>
      </c>
      <c r="H768" s="475"/>
      <c r="I768" s="439">
        <v>180</v>
      </c>
      <c r="J768" s="440" t="s">
        <v>2381</v>
      </c>
      <c r="K768" s="437" t="s">
        <v>355</v>
      </c>
    </row>
    <row r="769" spans="1:11" ht="23.25">
      <c r="A769" s="473" t="s">
        <v>2143</v>
      </c>
      <c r="B769" s="437" t="s">
        <v>295</v>
      </c>
      <c r="C769" s="437" t="s">
        <v>266</v>
      </c>
      <c r="D769" s="441" t="s">
        <v>1224</v>
      </c>
      <c r="E769" s="441" t="s">
        <v>2322</v>
      </c>
      <c r="F769" s="474" t="s">
        <v>2359</v>
      </c>
      <c r="G769" s="437" t="s">
        <v>296</v>
      </c>
      <c r="H769" s="475"/>
      <c r="I769" s="439">
        <v>180</v>
      </c>
      <c r="J769" s="440" t="s">
        <v>2381</v>
      </c>
      <c r="K769" s="437" t="s">
        <v>355</v>
      </c>
    </row>
    <row r="770" spans="1:11" ht="23.25">
      <c r="A770" s="473" t="s">
        <v>2144</v>
      </c>
      <c r="B770" s="437" t="s">
        <v>295</v>
      </c>
      <c r="C770" s="437" t="s">
        <v>266</v>
      </c>
      <c r="D770" s="441" t="s">
        <v>1225</v>
      </c>
      <c r="E770" s="441" t="s">
        <v>2322</v>
      </c>
      <c r="F770" s="474" t="s">
        <v>2359</v>
      </c>
      <c r="G770" s="437" t="s">
        <v>296</v>
      </c>
      <c r="H770" s="475"/>
      <c r="I770" s="439">
        <v>180</v>
      </c>
      <c r="J770" s="440" t="s">
        <v>2381</v>
      </c>
      <c r="K770" s="437" t="s">
        <v>355</v>
      </c>
    </row>
    <row r="771" spans="1:11" ht="23.25">
      <c r="A771" s="473" t="s">
        <v>2145</v>
      </c>
      <c r="B771" s="437" t="s">
        <v>295</v>
      </c>
      <c r="C771" s="437" t="s">
        <v>266</v>
      </c>
      <c r="D771" s="441" t="s">
        <v>1226</v>
      </c>
      <c r="E771" s="441" t="s">
        <v>2322</v>
      </c>
      <c r="F771" s="474" t="s">
        <v>2359</v>
      </c>
      <c r="G771" s="437" t="s">
        <v>296</v>
      </c>
      <c r="H771" s="475"/>
      <c r="I771" s="439">
        <v>180</v>
      </c>
      <c r="J771" s="440" t="s">
        <v>2381</v>
      </c>
      <c r="K771" s="437" t="s">
        <v>355</v>
      </c>
    </row>
    <row r="772" spans="1:11" ht="23.25">
      <c r="A772" s="473" t="s">
        <v>2146</v>
      </c>
      <c r="B772" s="437" t="s">
        <v>295</v>
      </c>
      <c r="C772" s="437" t="s">
        <v>266</v>
      </c>
      <c r="D772" s="441" t="s">
        <v>1227</v>
      </c>
      <c r="E772" s="441" t="s">
        <v>2322</v>
      </c>
      <c r="F772" s="474" t="s">
        <v>2359</v>
      </c>
      <c r="G772" s="437" t="s">
        <v>296</v>
      </c>
      <c r="H772" s="475"/>
      <c r="I772" s="439">
        <v>180</v>
      </c>
      <c r="J772" s="440" t="s">
        <v>2381</v>
      </c>
      <c r="K772" s="437" t="s">
        <v>355</v>
      </c>
    </row>
    <row r="773" spans="1:11" ht="23.25">
      <c r="A773" s="473" t="s">
        <v>2147</v>
      </c>
      <c r="B773" s="437" t="s">
        <v>295</v>
      </c>
      <c r="C773" s="437" t="s">
        <v>266</v>
      </c>
      <c r="D773" s="441" t="s">
        <v>1228</v>
      </c>
      <c r="E773" s="441" t="s">
        <v>2322</v>
      </c>
      <c r="F773" s="474" t="s">
        <v>2359</v>
      </c>
      <c r="G773" s="437" t="s">
        <v>296</v>
      </c>
      <c r="H773" s="475"/>
      <c r="I773" s="439">
        <v>180</v>
      </c>
      <c r="J773" s="440" t="s">
        <v>2381</v>
      </c>
      <c r="K773" s="437" t="s">
        <v>355</v>
      </c>
    </row>
    <row r="774" spans="1:11" ht="23.25">
      <c r="A774" s="473" t="s">
        <v>2148</v>
      </c>
      <c r="B774" s="437" t="s">
        <v>295</v>
      </c>
      <c r="C774" s="437" t="s">
        <v>266</v>
      </c>
      <c r="D774" s="441" t="s">
        <v>1229</v>
      </c>
      <c r="E774" s="441" t="s">
        <v>2322</v>
      </c>
      <c r="F774" s="474" t="s">
        <v>2359</v>
      </c>
      <c r="G774" s="437" t="s">
        <v>296</v>
      </c>
      <c r="H774" s="475"/>
      <c r="I774" s="439">
        <v>180</v>
      </c>
      <c r="J774" s="440" t="s">
        <v>2381</v>
      </c>
      <c r="K774" s="437" t="s">
        <v>355</v>
      </c>
    </row>
    <row r="775" spans="1:11" ht="23.25">
      <c r="A775" s="473" t="s">
        <v>2149</v>
      </c>
      <c r="B775" s="437" t="s">
        <v>295</v>
      </c>
      <c r="C775" s="437" t="s">
        <v>266</v>
      </c>
      <c r="D775" s="441" t="s">
        <v>1230</v>
      </c>
      <c r="E775" s="441" t="s">
        <v>2322</v>
      </c>
      <c r="F775" s="474" t="s">
        <v>2359</v>
      </c>
      <c r="G775" s="437" t="s">
        <v>296</v>
      </c>
      <c r="H775" s="475"/>
      <c r="I775" s="439">
        <v>180</v>
      </c>
      <c r="J775" s="440" t="s">
        <v>2381</v>
      </c>
      <c r="K775" s="437" t="s">
        <v>355</v>
      </c>
    </row>
    <row r="776" spans="1:11" ht="23.25">
      <c r="A776" s="473" t="s">
        <v>2150</v>
      </c>
      <c r="B776" s="437" t="s">
        <v>295</v>
      </c>
      <c r="C776" s="437" t="s">
        <v>266</v>
      </c>
      <c r="D776" s="441" t="s">
        <v>1231</v>
      </c>
      <c r="E776" s="441" t="s">
        <v>2322</v>
      </c>
      <c r="F776" s="474" t="s">
        <v>2359</v>
      </c>
      <c r="G776" s="437" t="s">
        <v>296</v>
      </c>
      <c r="H776" s="475"/>
      <c r="I776" s="439">
        <v>180</v>
      </c>
      <c r="J776" s="440" t="s">
        <v>2381</v>
      </c>
      <c r="K776" s="437" t="s">
        <v>355</v>
      </c>
    </row>
    <row r="777" spans="1:11" ht="23.25">
      <c r="A777" s="473" t="s">
        <v>2151</v>
      </c>
      <c r="B777" s="437" t="s">
        <v>295</v>
      </c>
      <c r="C777" s="437" t="s">
        <v>266</v>
      </c>
      <c r="D777" s="441" t="s">
        <v>1232</v>
      </c>
      <c r="E777" s="441" t="s">
        <v>2322</v>
      </c>
      <c r="F777" s="474" t="s">
        <v>2359</v>
      </c>
      <c r="G777" s="437" t="s">
        <v>296</v>
      </c>
      <c r="H777" s="475"/>
      <c r="I777" s="439">
        <v>180</v>
      </c>
      <c r="J777" s="440" t="s">
        <v>2381</v>
      </c>
      <c r="K777" s="437" t="s">
        <v>355</v>
      </c>
    </row>
    <row r="778" spans="1:11" ht="23.25">
      <c r="A778" s="473" t="s">
        <v>2152</v>
      </c>
      <c r="B778" s="437" t="s">
        <v>295</v>
      </c>
      <c r="C778" s="437" t="s">
        <v>266</v>
      </c>
      <c r="D778" s="441" t="s">
        <v>1233</v>
      </c>
      <c r="E778" s="441" t="s">
        <v>2322</v>
      </c>
      <c r="F778" s="474" t="s">
        <v>2359</v>
      </c>
      <c r="G778" s="437" t="s">
        <v>296</v>
      </c>
      <c r="H778" s="475"/>
      <c r="I778" s="439">
        <v>180</v>
      </c>
      <c r="J778" s="440" t="s">
        <v>2381</v>
      </c>
      <c r="K778" s="437" t="s">
        <v>355</v>
      </c>
    </row>
    <row r="779" spans="1:11" ht="23.25">
      <c r="A779" s="473" t="s">
        <v>2153</v>
      </c>
      <c r="B779" s="437" t="s">
        <v>295</v>
      </c>
      <c r="C779" s="437" t="s">
        <v>266</v>
      </c>
      <c r="D779" s="441" t="s">
        <v>1234</v>
      </c>
      <c r="E779" s="441" t="s">
        <v>2322</v>
      </c>
      <c r="F779" s="474" t="s">
        <v>2359</v>
      </c>
      <c r="G779" s="437" t="s">
        <v>296</v>
      </c>
      <c r="H779" s="475"/>
      <c r="I779" s="439">
        <v>180</v>
      </c>
      <c r="J779" s="440" t="s">
        <v>2381</v>
      </c>
      <c r="K779" s="437" t="s">
        <v>355</v>
      </c>
    </row>
    <row r="780" spans="1:11" ht="23.25">
      <c r="A780" s="473" t="s">
        <v>2154</v>
      </c>
      <c r="B780" s="437" t="s">
        <v>295</v>
      </c>
      <c r="C780" s="437" t="s">
        <v>266</v>
      </c>
      <c r="D780" s="441" t="s">
        <v>1235</v>
      </c>
      <c r="E780" s="441" t="s">
        <v>2322</v>
      </c>
      <c r="F780" s="474" t="s">
        <v>2359</v>
      </c>
      <c r="G780" s="437" t="s">
        <v>296</v>
      </c>
      <c r="H780" s="475"/>
      <c r="I780" s="439">
        <v>180</v>
      </c>
      <c r="J780" s="440" t="s">
        <v>2381</v>
      </c>
      <c r="K780" s="437" t="s">
        <v>355</v>
      </c>
    </row>
    <row r="781" spans="1:11" ht="23.25">
      <c r="A781" s="473" t="s">
        <v>2155</v>
      </c>
      <c r="B781" s="437" t="s">
        <v>295</v>
      </c>
      <c r="C781" s="437" t="s">
        <v>266</v>
      </c>
      <c r="D781" s="441" t="s">
        <v>1236</v>
      </c>
      <c r="E781" s="441" t="s">
        <v>2322</v>
      </c>
      <c r="F781" s="474" t="s">
        <v>2359</v>
      </c>
      <c r="G781" s="437" t="s">
        <v>296</v>
      </c>
      <c r="H781" s="475"/>
      <c r="I781" s="439">
        <v>180</v>
      </c>
      <c r="J781" s="440" t="s">
        <v>2381</v>
      </c>
      <c r="K781" s="437" t="s">
        <v>355</v>
      </c>
    </row>
    <row r="782" spans="1:11" ht="23.25">
      <c r="A782" s="473" t="s">
        <v>2156</v>
      </c>
      <c r="B782" s="437" t="s">
        <v>295</v>
      </c>
      <c r="C782" s="437" t="s">
        <v>266</v>
      </c>
      <c r="D782" s="441" t="s">
        <v>1237</v>
      </c>
      <c r="E782" s="441" t="s">
        <v>2322</v>
      </c>
      <c r="F782" s="474" t="s">
        <v>2359</v>
      </c>
      <c r="G782" s="437" t="s">
        <v>296</v>
      </c>
      <c r="H782" s="475"/>
      <c r="I782" s="439">
        <v>180</v>
      </c>
      <c r="J782" s="440" t="s">
        <v>2381</v>
      </c>
      <c r="K782" s="437" t="s">
        <v>355</v>
      </c>
    </row>
    <row r="783" spans="1:11" ht="23.25">
      <c r="A783" s="473" t="s">
        <v>2157</v>
      </c>
      <c r="B783" s="437" t="s">
        <v>295</v>
      </c>
      <c r="C783" s="437" t="s">
        <v>266</v>
      </c>
      <c r="D783" s="441" t="s">
        <v>1238</v>
      </c>
      <c r="E783" s="441" t="s">
        <v>2322</v>
      </c>
      <c r="F783" s="474" t="s">
        <v>2359</v>
      </c>
      <c r="G783" s="437" t="s">
        <v>296</v>
      </c>
      <c r="H783" s="475"/>
      <c r="I783" s="439">
        <v>180</v>
      </c>
      <c r="J783" s="440" t="s">
        <v>2381</v>
      </c>
      <c r="K783" s="437" t="s">
        <v>355</v>
      </c>
    </row>
    <row r="784" spans="1:11" ht="23.25">
      <c r="A784" s="473" t="s">
        <v>2158</v>
      </c>
      <c r="B784" s="437" t="s">
        <v>295</v>
      </c>
      <c r="C784" s="437" t="s">
        <v>266</v>
      </c>
      <c r="D784" s="441" t="s">
        <v>1239</v>
      </c>
      <c r="E784" s="441" t="s">
        <v>2322</v>
      </c>
      <c r="F784" s="474" t="s">
        <v>2359</v>
      </c>
      <c r="G784" s="437" t="s">
        <v>296</v>
      </c>
      <c r="H784" s="475"/>
      <c r="I784" s="439">
        <v>180</v>
      </c>
      <c r="J784" s="440" t="s">
        <v>2381</v>
      </c>
      <c r="K784" s="437" t="s">
        <v>355</v>
      </c>
    </row>
    <row r="785" spans="1:11" ht="23.25">
      <c r="A785" s="473" t="s">
        <v>2159</v>
      </c>
      <c r="B785" s="437" t="s">
        <v>295</v>
      </c>
      <c r="C785" s="437" t="s">
        <v>266</v>
      </c>
      <c r="D785" s="441" t="s">
        <v>1240</v>
      </c>
      <c r="E785" s="441" t="s">
        <v>2322</v>
      </c>
      <c r="F785" s="474" t="s">
        <v>2359</v>
      </c>
      <c r="G785" s="437" t="s">
        <v>296</v>
      </c>
      <c r="H785" s="475"/>
      <c r="I785" s="439">
        <v>180</v>
      </c>
      <c r="J785" s="440" t="s">
        <v>2381</v>
      </c>
      <c r="K785" s="437" t="s">
        <v>355</v>
      </c>
    </row>
    <row r="786" spans="1:11" ht="23.25">
      <c r="A786" s="473" t="s">
        <v>2160</v>
      </c>
      <c r="B786" s="437" t="s">
        <v>295</v>
      </c>
      <c r="C786" s="437" t="s">
        <v>266</v>
      </c>
      <c r="D786" s="441" t="s">
        <v>1241</v>
      </c>
      <c r="E786" s="441" t="s">
        <v>2322</v>
      </c>
      <c r="F786" s="474" t="s">
        <v>2359</v>
      </c>
      <c r="G786" s="437" t="s">
        <v>296</v>
      </c>
      <c r="H786" s="475"/>
      <c r="I786" s="439">
        <v>180</v>
      </c>
      <c r="J786" s="440" t="s">
        <v>2381</v>
      </c>
      <c r="K786" s="437" t="s">
        <v>355</v>
      </c>
    </row>
    <row r="787" spans="1:11" ht="23.25">
      <c r="A787" s="473" t="s">
        <v>2161</v>
      </c>
      <c r="B787" s="437" t="s">
        <v>295</v>
      </c>
      <c r="C787" s="437" t="s">
        <v>266</v>
      </c>
      <c r="D787" s="441" t="s">
        <v>1242</v>
      </c>
      <c r="E787" s="441" t="s">
        <v>2322</v>
      </c>
      <c r="F787" s="474" t="s">
        <v>2359</v>
      </c>
      <c r="G787" s="437" t="s">
        <v>296</v>
      </c>
      <c r="H787" s="475"/>
      <c r="I787" s="439">
        <v>180</v>
      </c>
      <c r="J787" s="440" t="s">
        <v>2381</v>
      </c>
      <c r="K787" s="437" t="s">
        <v>355</v>
      </c>
    </row>
    <row r="788" spans="1:11" ht="23.25">
      <c r="A788" s="473" t="s">
        <v>2162</v>
      </c>
      <c r="B788" s="437" t="s">
        <v>295</v>
      </c>
      <c r="C788" s="437" t="s">
        <v>266</v>
      </c>
      <c r="D788" s="441" t="s">
        <v>1243</v>
      </c>
      <c r="E788" s="441" t="s">
        <v>2322</v>
      </c>
      <c r="F788" s="474" t="s">
        <v>2359</v>
      </c>
      <c r="G788" s="437" t="s">
        <v>296</v>
      </c>
      <c r="H788" s="475"/>
      <c r="I788" s="439">
        <v>180</v>
      </c>
      <c r="J788" s="440" t="s">
        <v>2381</v>
      </c>
      <c r="K788" s="437" t="s">
        <v>355</v>
      </c>
    </row>
    <row r="789" spans="1:11" ht="23.25">
      <c r="A789" s="473" t="s">
        <v>2163</v>
      </c>
      <c r="B789" s="437" t="s">
        <v>295</v>
      </c>
      <c r="C789" s="437" t="s">
        <v>266</v>
      </c>
      <c r="D789" s="441" t="s">
        <v>1244</v>
      </c>
      <c r="E789" s="441" t="s">
        <v>2322</v>
      </c>
      <c r="F789" s="474" t="s">
        <v>2359</v>
      </c>
      <c r="G789" s="437" t="s">
        <v>296</v>
      </c>
      <c r="H789" s="475"/>
      <c r="I789" s="439">
        <v>180</v>
      </c>
      <c r="J789" s="440" t="s">
        <v>2381</v>
      </c>
      <c r="K789" s="437" t="s">
        <v>355</v>
      </c>
    </row>
    <row r="790" spans="1:11" ht="23.25">
      <c r="A790" s="473" t="s">
        <v>2164</v>
      </c>
      <c r="B790" s="437" t="s">
        <v>295</v>
      </c>
      <c r="C790" s="437" t="s">
        <v>266</v>
      </c>
      <c r="D790" s="441" t="s">
        <v>1245</v>
      </c>
      <c r="E790" s="441" t="s">
        <v>2322</v>
      </c>
      <c r="F790" s="474" t="s">
        <v>2359</v>
      </c>
      <c r="G790" s="437" t="s">
        <v>296</v>
      </c>
      <c r="H790" s="475"/>
      <c r="I790" s="439">
        <v>180</v>
      </c>
      <c r="J790" s="440" t="s">
        <v>2381</v>
      </c>
      <c r="K790" s="437" t="s">
        <v>355</v>
      </c>
    </row>
    <row r="791" spans="1:11" ht="23.25">
      <c r="A791" s="473" t="s">
        <v>2165</v>
      </c>
      <c r="B791" s="437" t="s">
        <v>295</v>
      </c>
      <c r="C791" s="437" t="s">
        <v>266</v>
      </c>
      <c r="D791" s="441" t="s">
        <v>1246</v>
      </c>
      <c r="E791" s="441" t="s">
        <v>2322</v>
      </c>
      <c r="F791" s="474" t="s">
        <v>2359</v>
      </c>
      <c r="G791" s="437" t="s">
        <v>296</v>
      </c>
      <c r="H791" s="475"/>
      <c r="I791" s="439">
        <v>180</v>
      </c>
      <c r="J791" s="440" t="s">
        <v>2381</v>
      </c>
      <c r="K791" s="437" t="s">
        <v>355</v>
      </c>
    </row>
    <row r="792" spans="1:11" ht="23.25">
      <c r="A792" s="473" t="s">
        <v>2166</v>
      </c>
      <c r="B792" s="437" t="s">
        <v>295</v>
      </c>
      <c r="C792" s="437" t="s">
        <v>266</v>
      </c>
      <c r="D792" s="441" t="s">
        <v>1247</v>
      </c>
      <c r="E792" s="441" t="s">
        <v>2322</v>
      </c>
      <c r="F792" s="474" t="s">
        <v>2359</v>
      </c>
      <c r="G792" s="437" t="s">
        <v>296</v>
      </c>
      <c r="H792" s="475"/>
      <c r="I792" s="439">
        <v>180</v>
      </c>
      <c r="J792" s="440" t="s">
        <v>2381</v>
      </c>
      <c r="K792" s="437" t="s">
        <v>355</v>
      </c>
    </row>
    <row r="793" spans="1:11" ht="23.25">
      <c r="A793" s="473" t="s">
        <v>2167</v>
      </c>
      <c r="B793" s="437" t="s">
        <v>295</v>
      </c>
      <c r="C793" s="437" t="s">
        <v>266</v>
      </c>
      <c r="D793" s="441" t="s">
        <v>1248</v>
      </c>
      <c r="E793" s="441" t="s">
        <v>2322</v>
      </c>
      <c r="F793" s="474" t="s">
        <v>2359</v>
      </c>
      <c r="G793" s="437" t="s">
        <v>296</v>
      </c>
      <c r="H793" s="475"/>
      <c r="I793" s="439">
        <v>180</v>
      </c>
      <c r="J793" s="440" t="s">
        <v>2381</v>
      </c>
      <c r="K793" s="437" t="s">
        <v>355</v>
      </c>
    </row>
    <row r="794" spans="1:11" ht="23.25">
      <c r="A794" s="473" t="s">
        <v>2168</v>
      </c>
      <c r="B794" s="437" t="s">
        <v>295</v>
      </c>
      <c r="C794" s="437" t="s">
        <v>266</v>
      </c>
      <c r="D794" s="441" t="s">
        <v>1249</v>
      </c>
      <c r="E794" s="441" t="s">
        <v>2322</v>
      </c>
      <c r="F794" s="474" t="s">
        <v>2359</v>
      </c>
      <c r="G794" s="437" t="s">
        <v>296</v>
      </c>
      <c r="H794" s="475"/>
      <c r="I794" s="439">
        <v>180</v>
      </c>
      <c r="J794" s="440" t="s">
        <v>2381</v>
      </c>
      <c r="K794" s="437" t="s">
        <v>355</v>
      </c>
    </row>
    <row r="795" spans="1:11" ht="23.25">
      <c r="A795" s="473" t="s">
        <v>2169</v>
      </c>
      <c r="B795" s="437" t="s">
        <v>295</v>
      </c>
      <c r="C795" s="437" t="s">
        <v>266</v>
      </c>
      <c r="D795" s="441" t="s">
        <v>1250</v>
      </c>
      <c r="E795" s="441" t="s">
        <v>2322</v>
      </c>
      <c r="F795" s="474" t="s">
        <v>2359</v>
      </c>
      <c r="G795" s="437" t="s">
        <v>296</v>
      </c>
      <c r="H795" s="475"/>
      <c r="I795" s="439">
        <v>180</v>
      </c>
      <c r="J795" s="440" t="s">
        <v>2381</v>
      </c>
      <c r="K795" s="437" t="s">
        <v>355</v>
      </c>
    </row>
    <row r="796" spans="1:11" ht="23.25">
      <c r="A796" s="473" t="s">
        <v>2170</v>
      </c>
      <c r="B796" s="437" t="s">
        <v>295</v>
      </c>
      <c r="C796" s="437" t="s">
        <v>266</v>
      </c>
      <c r="D796" s="441" t="s">
        <v>1251</v>
      </c>
      <c r="E796" s="441" t="s">
        <v>2322</v>
      </c>
      <c r="F796" s="474" t="s">
        <v>2359</v>
      </c>
      <c r="G796" s="437" t="s">
        <v>296</v>
      </c>
      <c r="H796" s="475"/>
      <c r="I796" s="439">
        <v>180</v>
      </c>
      <c r="J796" s="440" t="s">
        <v>2381</v>
      </c>
      <c r="K796" s="437" t="s">
        <v>355</v>
      </c>
    </row>
    <row r="797" spans="1:11" ht="23.25">
      <c r="A797" s="473" t="s">
        <v>2171</v>
      </c>
      <c r="B797" s="437" t="s">
        <v>295</v>
      </c>
      <c r="C797" s="437" t="s">
        <v>266</v>
      </c>
      <c r="D797" s="441" t="s">
        <v>1252</v>
      </c>
      <c r="E797" s="441" t="s">
        <v>2322</v>
      </c>
      <c r="F797" s="474" t="s">
        <v>2359</v>
      </c>
      <c r="G797" s="437" t="s">
        <v>296</v>
      </c>
      <c r="H797" s="475"/>
      <c r="I797" s="439">
        <v>180</v>
      </c>
      <c r="J797" s="440" t="s">
        <v>2381</v>
      </c>
      <c r="K797" s="437" t="s">
        <v>355</v>
      </c>
    </row>
    <row r="798" spans="1:11" ht="23.25">
      <c r="A798" s="473" t="s">
        <v>2172</v>
      </c>
      <c r="B798" s="437" t="s">
        <v>295</v>
      </c>
      <c r="C798" s="437" t="s">
        <v>266</v>
      </c>
      <c r="D798" s="441" t="s">
        <v>1253</v>
      </c>
      <c r="E798" s="441" t="s">
        <v>2322</v>
      </c>
      <c r="F798" s="474" t="s">
        <v>2359</v>
      </c>
      <c r="G798" s="437" t="s">
        <v>296</v>
      </c>
      <c r="H798" s="475"/>
      <c r="I798" s="439">
        <v>180</v>
      </c>
      <c r="J798" s="440" t="s">
        <v>2381</v>
      </c>
      <c r="K798" s="437" t="s">
        <v>355</v>
      </c>
    </row>
    <row r="799" spans="1:11" ht="23.25">
      <c r="A799" s="473" t="s">
        <v>2173</v>
      </c>
      <c r="B799" s="437" t="s">
        <v>295</v>
      </c>
      <c r="C799" s="437" t="s">
        <v>266</v>
      </c>
      <c r="D799" s="441" t="s">
        <v>1254</v>
      </c>
      <c r="E799" s="441" t="s">
        <v>2322</v>
      </c>
      <c r="F799" s="474" t="s">
        <v>2359</v>
      </c>
      <c r="G799" s="437" t="s">
        <v>296</v>
      </c>
      <c r="H799" s="475"/>
      <c r="I799" s="439">
        <v>180</v>
      </c>
      <c r="J799" s="440" t="s">
        <v>2381</v>
      </c>
      <c r="K799" s="437" t="s">
        <v>355</v>
      </c>
    </row>
    <row r="800" spans="1:11" ht="23.25">
      <c r="A800" s="473" t="s">
        <v>2174</v>
      </c>
      <c r="B800" s="437" t="s">
        <v>295</v>
      </c>
      <c r="C800" s="437" t="s">
        <v>266</v>
      </c>
      <c r="D800" s="441" t="s">
        <v>1255</v>
      </c>
      <c r="E800" s="441" t="s">
        <v>2322</v>
      </c>
      <c r="F800" s="474" t="s">
        <v>2359</v>
      </c>
      <c r="G800" s="437" t="s">
        <v>296</v>
      </c>
      <c r="H800" s="475"/>
      <c r="I800" s="439">
        <v>180</v>
      </c>
      <c r="J800" s="440" t="s">
        <v>2381</v>
      </c>
      <c r="K800" s="437" t="s">
        <v>355</v>
      </c>
    </row>
    <row r="801" spans="1:11" ht="23.25">
      <c r="A801" s="473" t="s">
        <v>2175</v>
      </c>
      <c r="B801" s="437" t="s">
        <v>295</v>
      </c>
      <c r="C801" s="437" t="s">
        <v>266</v>
      </c>
      <c r="D801" s="441" t="s">
        <v>1256</v>
      </c>
      <c r="E801" s="441" t="s">
        <v>2322</v>
      </c>
      <c r="F801" s="474" t="s">
        <v>2359</v>
      </c>
      <c r="G801" s="437" t="s">
        <v>296</v>
      </c>
      <c r="H801" s="475"/>
      <c r="I801" s="439">
        <v>180</v>
      </c>
      <c r="J801" s="440" t="s">
        <v>2381</v>
      </c>
      <c r="K801" s="437" t="s">
        <v>355</v>
      </c>
    </row>
    <row r="802" spans="1:11" ht="23.25">
      <c r="A802" s="473" t="s">
        <v>2176</v>
      </c>
      <c r="B802" s="437" t="s">
        <v>295</v>
      </c>
      <c r="C802" s="437" t="s">
        <v>266</v>
      </c>
      <c r="D802" s="441" t="s">
        <v>1257</v>
      </c>
      <c r="E802" s="441" t="s">
        <v>2322</v>
      </c>
      <c r="F802" s="474" t="s">
        <v>2359</v>
      </c>
      <c r="G802" s="437" t="s">
        <v>296</v>
      </c>
      <c r="H802" s="475"/>
      <c r="I802" s="439">
        <v>180</v>
      </c>
      <c r="J802" s="440" t="s">
        <v>2381</v>
      </c>
      <c r="K802" s="437" t="s">
        <v>355</v>
      </c>
    </row>
    <row r="803" spans="1:11" ht="23.25">
      <c r="A803" s="473" t="s">
        <v>2177</v>
      </c>
      <c r="B803" s="437" t="s">
        <v>295</v>
      </c>
      <c r="C803" s="437" t="s">
        <v>266</v>
      </c>
      <c r="D803" s="441" t="s">
        <v>1258</v>
      </c>
      <c r="E803" s="441" t="s">
        <v>2322</v>
      </c>
      <c r="F803" s="474" t="s">
        <v>2359</v>
      </c>
      <c r="G803" s="437" t="s">
        <v>296</v>
      </c>
      <c r="H803" s="475"/>
      <c r="I803" s="439">
        <v>180</v>
      </c>
      <c r="J803" s="440" t="s">
        <v>2381</v>
      </c>
      <c r="K803" s="437" t="s">
        <v>355</v>
      </c>
    </row>
    <row r="804" spans="1:11" ht="23.25">
      <c r="A804" s="473" t="s">
        <v>2178</v>
      </c>
      <c r="B804" s="437" t="s">
        <v>295</v>
      </c>
      <c r="C804" s="437" t="s">
        <v>266</v>
      </c>
      <c r="D804" s="441" t="s">
        <v>1259</v>
      </c>
      <c r="E804" s="441" t="s">
        <v>2322</v>
      </c>
      <c r="F804" s="474" t="s">
        <v>2359</v>
      </c>
      <c r="G804" s="437" t="s">
        <v>296</v>
      </c>
      <c r="H804" s="475"/>
      <c r="I804" s="439">
        <v>180</v>
      </c>
      <c r="J804" s="440" t="s">
        <v>2381</v>
      </c>
      <c r="K804" s="437" t="s">
        <v>355</v>
      </c>
    </row>
    <row r="805" spans="1:11" ht="23.25">
      <c r="A805" s="473" t="s">
        <v>2179</v>
      </c>
      <c r="B805" s="437" t="s">
        <v>295</v>
      </c>
      <c r="C805" s="437" t="s">
        <v>266</v>
      </c>
      <c r="D805" s="441" t="s">
        <v>1260</v>
      </c>
      <c r="E805" s="441" t="s">
        <v>2322</v>
      </c>
      <c r="F805" s="474" t="s">
        <v>2359</v>
      </c>
      <c r="G805" s="437" t="s">
        <v>296</v>
      </c>
      <c r="H805" s="475"/>
      <c r="I805" s="439">
        <v>180</v>
      </c>
      <c r="J805" s="440" t="s">
        <v>2381</v>
      </c>
      <c r="K805" s="437" t="s">
        <v>355</v>
      </c>
    </row>
    <row r="806" spans="1:11" ht="23.25">
      <c r="A806" s="473" t="s">
        <v>2180</v>
      </c>
      <c r="B806" s="437" t="s">
        <v>295</v>
      </c>
      <c r="C806" s="437" t="s">
        <v>266</v>
      </c>
      <c r="D806" s="441" t="s">
        <v>1261</v>
      </c>
      <c r="E806" s="441" t="s">
        <v>2322</v>
      </c>
      <c r="F806" s="474" t="s">
        <v>2359</v>
      </c>
      <c r="G806" s="437" t="s">
        <v>296</v>
      </c>
      <c r="H806" s="475"/>
      <c r="I806" s="439">
        <v>180</v>
      </c>
      <c r="J806" s="440" t="s">
        <v>2381</v>
      </c>
      <c r="K806" s="437" t="s">
        <v>355</v>
      </c>
    </row>
    <row r="807" spans="1:11" ht="23.25">
      <c r="A807" s="473" t="s">
        <v>2181</v>
      </c>
      <c r="B807" s="437" t="s">
        <v>295</v>
      </c>
      <c r="C807" s="437" t="s">
        <v>266</v>
      </c>
      <c r="D807" s="441" t="s">
        <v>1262</v>
      </c>
      <c r="E807" s="441" t="s">
        <v>2322</v>
      </c>
      <c r="F807" s="474" t="s">
        <v>2359</v>
      </c>
      <c r="G807" s="437" t="s">
        <v>296</v>
      </c>
      <c r="H807" s="475"/>
      <c r="I807" s="439">
        <v>180</v>
      </c>
      <c r="J807" s="440" t="s">
        <v>2381</v>
      </c>
      <c r="K807" s="437" t="s">
        <v>355</v>
      </c>
    </row>
    <row r="808" spans="1:11" ht="23.25">
      <c r="A808" s="473" t="s">
        <v>2182</v>
      </c>
      <c r="B808" s="437" t="s">
        <v>295</v>
      </c>
      <c r="C808" s="437" t="s">
        <v>266</v>
      </c>
      <c r="D808" s="441" t="s">
        <v>1263</v>
      </c>
      <c r="E808" s="441" t="s">
        <v>2322</v>
      </c>
      <c r="F808" s="474" t="s">
        <v>2359</v>
      </c>
      <c r="G808" s="437" t="s">
        <v>296</v>
      </c>
      <c r="H808" s="475"/>
      <c r="I808" s="439">
        <v>180</v>
      </c>
      <c r="J808" s="440" t="s">
        <v>2381</v>
      </c>
      <c r="K808" s="437" t="s">
        <v>355</v>
      </c>
    </row>
    <row r="809" spans="1:11" ht="23.25">
      <c r="A809" s="473" t="s">
        <v>2183</v>
      </c>
      <c r="B809" s="437" t="s">
        <v>295</v>
      </c>
      <c r="C809" s="437" t="s">
        <v>266</v>
      </c>
      <c r="D809" s="441" t="s">
        <v>1264</v>
      </c>
      <c r="E809" s="441" t="s">
        <v>2322</v>
      </c>
      <c r="F809" s="474" t="s">
        <v>2359</v>
      </c>
      <c r="G809" s="437" t="s">
        <v>296</v>
      </c>
      <c r="H809" s="475"/>
      <c r="I809" s="439">
        <v>180</v>
      </c>
      <c r="J809" s="440" t="s">
        <v>2381</v>
      </c>
      <c r="K809" s="437" t="s">
        <v>355</v>
      </c>
    </row>
    <row r="810" spans="1:11" ht="23.25">
      <c r="A810" s="473" t="s">
        <v>2184</v>
      </c>
      <c r="B810" s="437" t="s">
        <v>295</v>
      </c>
      <c r="C810" s="437" t="s">
        <v>266</v>
      </c>
      <c r="D810" s="441" t="s">
        <v>1265</v>
      </c>
      <c r="E810" s="441" t="s">
        <v>2322</v>
      </c>
      <c r="F810" s="474" t="s">
        <v>2359</v>
      </c>
      <c r="G810" s="437" t="s">
        <v>296</v>
      </c>
      <c r="H810" s="475"/>
      <c r="I810" s="439">
        <v>180</v>
      </c>
      <c r="J810" s="440" t="s">
        <v>2381</v>
      </c>
      <c r="K810" s="437" t="s">
        <v>355</v>
      </c>
    </row>
    <row r="811" spans="1:11" ht="23.25">
      <c r="A811" s="473" t="s">
        <v>2185</v>
      </c>
      <c r="B811" s="437" t="s">
        <v>295</v>
      </c>
      <c r="C811" s="437" t="s">
        <v>266</v>
      </c>
      <c r="D811" s="441" t="s">
        <v>1266</v>
      </c>
      <c r="E811" s="441" t="s">
        <v>2322</v>
      </c>
      <c r="F811" s="474" t="s">
        <v>2359</v>
      </c>
      <c r="G811" s="437" t="s">
        <v>296</v>
      </c>
      <c r="H811" s="475"/>
      <c r="I811" s="439">
        <v>180</v>
      </c>
      <c r="J811" s="440" t="s">
        <v>2381</v>
      </c>
      <c r="K811" s="437" t="s">
        <v>355</v>
      </c>
    </row>
    <row r="812" spans="1:11" ht="23.25">
      <c r="A812" s="473" t="s">
        <v>2186</v>
      </c>
      <c r="B812" s="437" t="s">
        <v>295</v>
      </c>
      <c r="C812" s="437" t="s">
        <v>266</v>
      </c>
      <c r="D812" s="441" t="s">
        <v>1267</v>
      </c>
      <c r="E812" s="441" t="s">
        <v>2322</v>
      </c>
      <c r="F812" s="474" t="s">
        <v>2359</v>
      </c>
      <c r="G812" s="437" t="s">
        <v>296</v>
      </c>
      <c r="H812" s="475"/>
      <c r="I812" s="439">
        <v>180</v>
      </c>
      <c r="J812" s="440" t="s">
        <v>2381</v>
      </c>
      <c r="K812" s="437" t="s">
        <v>355</v>
      </c>
    </row>
    <row r="813" spans="1:11" ht="23.25">
      <c r="A813" s="473" t="s">
        <v>2187</v>
      </c>
      <c r="B813" s="437" t="s">
        <v>295</v>
      </c>
      <c r="C813" s="437" t="s">
        <v>266</v>
      </c>
      <c r="D813" s="441" t="s">
        <v>1268</v>
      </c>
      <c r="E813" s="441" t="s">
        <v>2322</v>
      </c>
      <c r="F813" s="474" t="s">
        <v>2359</v>
      </c>
      <c r="G813" s="437" t="s">
        <v>296</v>
      </c>
      <c r="H813" s="475"/>
      <c r="I813" s="439">
        <v>180</v>
      </c>
      <c r="J813" s="440" t="s">
        <v>2381</v>
      </c>
      <c r="K813" s="437" t="s">
        <v>355</v>
      </c>
    </row>
    <row r="814" spans="1:11" ht="23.25">
      <c r="A814" s="473" t="s">
        <v>2188</v>
      </c>
      <c r="B814" s="437" t="s">
        <v>295</v>
      </c>
      <c r="C814" s="437" t="s">
        <v>266</v>
      </c>
      <c r="D814" s="441" t="s">
        <v>1269</v>
      </c>
      <c r="E814" s="441" t="s">
        <v>2322</v>
      </c>
      <c r="F814" s="474" t="s">
        <v>2359</v>
      </c>
      <c r="G814" s="437" t="s">
        <v>296</v>
      </c>
      <c r="H814" s="475"/>
      <c r="I814" s="439">
        <v>180</v>
      </c>
      <c r="J814" s="440" t="s">
        <v>2381</v>
      </c>
      <c r="K814" s="437" t="s">
        <v>355</v>
      </c>
    </row>
    <row r="815" spans="1:11" ht="23.25">
      <c r="A815" s="473" t="s">
        <v>2189</v>
      </c>
      <c r="B815" s="437" t="s">
        <v>295</v>
      </c>
      <c r="C815" s="437" t="s">
        <v>266</v>
      </c>
      <c r="D815" s="441" t="s">
        <v>1270</v>
      </c>
      <c r="E815" s="441" t="s">
        <v>2322</v>
      </c>
      <c r="F815" s="474" t="s">
        <v>2359</v>
      </c>
      <c r="G815" s="437" t="s">
        <v>296</v>
      </c>
      <c r="H815" s="475"/>
      <c r="I815" s="439">
        <v>180</v>
      </c>
      <c r="J815" s="440" t="s">
        <v>2381</v>
      </c>
      <c r="K815" s="437" t="s">
        <v>355</v>
      </c>
    </row>
    <row r="816" spans="1:11" ht="23.25">
      <c r="A816" s="473" t="s">
        <v>2190</v>
      </c>
      <c r="B816" s="437" t="s">
        <v>295</v>
      </c>
      <c r="C816" s="437" t="s">
        <v>266</v>
      </c>
      <c r="D816" s="441" t="s">
        <v>1271</v>
      </c>
      <c r="E816" s="441" t="s">
        <v>2322</v>
      </c>
      <c r="F816" s="474" t="s">
        <v>2359</v>
      </c>
      <c r="G816" s="437" t="s">
        <v>296</v>
      </c>
      <c r="H816" s="475"/>
      <c r="I816" s="439">
        <v>180</v>
      </c>
      <c r="J816" s="440" t="s">
        <v>2381</v>
      </c>
      <c r="K816" s="437" t="s">
        <v>355</v>
      </c>
    </row>
    <row r="817" spans="1:11" ht="23.25">
      <c r="A817" s="473" t="s">
        <v>2191</v>
      </c>
      <c r="B817" s="437" t="s">
        <v>295</v>
      </c>
      <c r="C817" s="437" t="s">
        <v>266</v>
      </c>
      <c r="D817" s="441" t="s">
        <v>1272</v>
      </c>
      <c r="E817" s="441" t="s">
        <v>2322</v>
      </c>
      <c r="F817" s="474" t="s">
        <v>2359</v>
      </c>
      <c r="G817" s="437" t="s">
        <v>296</v>
      </c>
      <c r="H817" s="475"/>
      <c r="I817" s="439">
        <v>180</v>
      </c>
      <c r="J817" s="440" t="s">
        <v>2381</v>
      </c>
      <c r="K817" s="437" t="s">
        <v>355</v>
      </c>
    </row>
    <row r="818" spans="1:11" ht="23.25">
      <c r="A818" s="473" t="s">
        <v>2192</v>
      </c>
      <c r="B818" s="437" t="s">
        <v>295</v>
      </c>
      <c r="C818" s="437" t="s">
        <v>266</v>
      </c>
      <c r="D818" s="441" t="s">
        <v>1273</v>
      </c>
      <c r="E818" s="441" t="s">
        <v>2322</v>
      </c>
      <c r="F818" s="474" t="s">
        <v>2359</v>
      </c>
      <c r="G818" s="437" t="s">
        <v>296</v>
      </c>
      <c r="H818" s="475"/>
      <c r="I818" s="439">
        <v>180</v>
      </c>
      <c r="J818" s="440" t="s">
        <v>2381</v>
      </c>
      <c r="K818" s="437" t="s">
        <v>355</v>
      </c>
    </row>
    <row r="819" spans="1:11" ht="23.25">
      <c r="A819" s="473" t="s">
        <v>2193</v>
      </c>
      <c r="B819" s="437" t="s">
        <v>295</v>
      </c>
      <c r="C819" s="437" t="s">
        <v>266</v>
      </c>
      <c r="D819" s="441" t="s">
        <v>1274</v>
      </c>
      <c r="E819" s="441" t="s">
        <v>2322</v>
      </c>
      <c r="F819" s="474" t="s">
        <v>2359</v>
      </c>
      <c r="G819" s="437" t="s">
        <v>296</v>
      </c>
      <c r="H819" s="475"/>
      <c r="I819" s="439">
        <v>180</v>
      </c>
      <c r="J819" s="440" t="s">
        <v>2381</v>
      </c>
      <c r="K819" s="437" t="s">
        <v>355</v>
      </c>
    </row>
    <row r="820" spans="1:11" ht="23.25">
      <c r="A820" s="473" t="s">
        <v>2194</v>
      </c>
      <c r="B820" s="437" t="s">
        <v>295</v>
      </c>
      <c r="C820" s="437" t="s">
        <v>266</v>
      </c>
      <c r="D820" s="441" t="s">
        <v>1275</v>
      </c>
      <c r="E820" s="441" t="s">
        <v>2322</v>
      </c>
      <c r="F820" s="474" t="s">
        <v>2359</v>
      </c>
      <c r="G820" s="437" t="s">
        <v>296</v>
      </c>
      <c r="H820" s="475"/>
      <c r="I820" s="439">
        <v>180</v>
      </c>
      <c r="J820" s="440" t="s">
        <v>2381</v>
      </c>
      <c r="K820" s="437" t="s">
        <v>355</v>
      </c>
    </row>
    <row r="821" spans="1:11" ht="23.25">
      <c r="A821" s="473" t="s">
        <v>2195</v>
      </c>
      <c r="B821" s="437" t="s">
        <v>295</v>
      </c>
      <c r="C821" s="437" t="s">
        <v>266</v>
      </c>
      <c r="D821" s="441" t="s">
        <v>1276</v>
      </c>
      <c r="E821" s="441" t="s">
        <v>2322</v>
      </c>
      <c r="F821" s="474" t="s">
        <v>2359</v>
      </c>
      <c r="G821" s="437" t="s">
        <v>296</v>
      </c>
      <c r="H821" s="475"/>
      <c r="I821" s="439">
        <v>180</v>
      </c>
      <c r="J821" s="440" t="s">
        <v>2381</v>
      </c>
      <c r="K821" s="437" t="s">
        <v>355</v>
      </c>
    </row>
    <row r="822" spans="1:11" ht="23.25">
      <c r="A822" s="473" t="s">
        <v>2196</v>
      </c>
      <c r="B822" s="437" t="s">
        <v>295</v>
      </c>
      <c r="C822" s="437" t="s">
        <v>266</v>
      </c>
      <c r="D822" s="441" t="s">
        <v>1277</v>
      </c>
      <c r="E822" s="441" t="s">
        <v>2322</v>
      </c>
      <c r="F822" s="474" t="s">
        <v>2359</v>
      </c>
      <c r="G822" s="437" t="s">
        <v>296</v>
      </c>
      <c r="H822" s="475"/>
      <c r="I822" s="439">
        <v>180</v>
      </c>
      <c r="J822" s="440" t="s">
        <v>2381</v>
      </c>
      <c r="K822" s="437" t="s">
        <v>355</v>
      </c>
    </row>
    <row r="823" spans="1:11" ht="23.25">
      <c r="A823" s="473" t="s">
        <v>2197</v>
      </c>
      <c r="B823" s="437" t="s">
        <v>295</v>
      </c>
      <c r="C823" s="437" t="s">
        <v>266</v>
      </c>
      <c r="D823" s="441" t="s">
        <v>1278</v>
      </c>
      <c r="E823" s="441" t="s">
        <v>2322</v>
      </c>
      <c r="F823" s="474" t="s">
        <v>2359</v>
      </c>
      <c r="G823" s="437" t="s">
        <v>296</v>
      </c>
      <c r="H823" s="475"/>
      <c r="I823" s="439">
        <v>180</v>
      </c>
      <c r="J823" s="440" t="s">
        <v>2381</v>
      </c>
      <c r="K823" s="437" t="s">
        <v>355</v>
      </c>
    </row>
    <row r="824" spans="1:11" ht="23.25">
      <c r="A824" s="473" t="s">
        <v>2198</v>
      </c>
      <c r="B824" s="437" t="s">
        <v>295</v>
      </c>
      <c r="C824" s="437" t="s">
        <v>266</v>
      </c>
      <c r="D824" s="441" t="s">
        <v>1279</v>
      </c>
      <c r="E824" s="441" t="s">
        <v>2322</v>
      </c>
      <c r="F824" s="474" t="s">
        <v>2359</v>
      </c>
      <c r="G824" s="437" t="s">
        <v>296</v>
      </c>
      <c r="H824" s="475"/>
      <c r="I824" s="439">
        <v>180</v>
      </c>
      <c r="J824" s="440" t="s">
        <v>2381</v>
      </c>
      <c r="K824" s="437" t="s">
        <v>355</v>
      </c>
    </row>
    <row r="825" spans="1:11" ht="23.25">
      <c r="A825" s="473" t="s">
        <v>2199</v>
      </c>
      <c r="B825" s="437" t="s">
        <v>295</v>
      </c>
      <c r="C825" s="437" t="s">
        <v>266</v>
      </c>
      <c r="D825" s="441" t="s">
        <v>1280</v>
      </c>
      <c r="E825" s="441" t="s">
        <v>2322</v>
      </c>
      <c r="F825" s="474" t="s">
        <v>2359</v>
      </c>
      <c r="G825" s="437" t="s">
        <v>296</v>
      </c>
      <c r="H825" s="475"/>
      <c r="I825" s="439">
        <v>180</v>
      </c>
      <c r="J825" s="440" t="s">
        <v>2381</v>
      </c>
      <c r="K825" s="437" t="s">
        <v>355</v>
      </c>
    </row>
    <row r="826" spans="1:11" ht="23.25">
      <c r="A826" s="473" t="s">
        <v>2200</v>
      </c>
      <c r="B826" s="437" t="s">
        <v>295</v>
      </c>
      <c r="C826" s="437" t="s">
        <v>266</v>
      </c>
      <c r="D826" s="441" t="s">
        <v>1281</v>
      </c>
      <c r="E826" s="441" t="s">
        <v>2322</v>
      </c>
      <c r="F826" s="474" t="s">
        <v>2359</v>
      </c>
      <c r="G826" s="437" t="s">
        <v>296</v>
      </c>
      <c r="H826" s="475"/>
      <c r="I826" s="439">
        <v>180</v>
      </c>
      <c r="J826" s="440" t="s">
        <v>2381</v>
      </c>
      <c r="K826" s="437" t="s">
        <v>355</v>
      </c>
    </row>
    <row r="827" spans="1:11" ht="23.25">
      <c r="A827" s="473" t="s">
        <v>2201</v>
      </c>
      <c r="B827" s="437" t="s">
        <v>295</v>
      </c>
      <c r="C827" s="437" t="s">
        <v>266</v>
      </c>
      <c r="D827" s="441" t="s">
        <v>1282</v>
      </c>
      <c r="E827" s="441" t="s">
        <v>2322</v>
      </c>
      <c r="F827" s="474" t="s">
        <v>2359</v>
      </c>
      <c r="G827" s="437" t="s">
        <v>296</v>
      </c>
      <c r="H827" s="475"/>
      <c r="I827" s="439">
        <v>180</v>
      </c>
      <c r="J827" s="440" t="s">
        <v>2381</v>
      </c>
      <c r="K827" s="437" t="s">
        <v>355</v>
      </c>
    </row>
    <row r="828" spans="1:11" ht="23.25">
      <c r="A828" s="473" t="s">
        <v>2202</v>
      </c>
      <c r="B828" s="437" t="s">
        <v>295</v>
      </c>
      <c r="C828" s="437" t="s">
        <v>266</v>
      </c>
      <c r="D828" s="441" t="s">
        <v>1283</v>
      </c>
      <c r="E828" s="441" t="s">
        <v>2322</v>
      </c>
      <c r="F828" s="474" t="s">
        <v>2359</v>
      </c>
      <c r="G828" s="437" t="s">
        <v>296</v>
      </c>
      <c r="H828" s="475"/>
      <c r="I828" s="439">
        <v>180</v>
      </c>
      <c r="J828" s="440" t="s">
        <v>2381</v>
      </c>
      <c r="K828" s="437" t="s">
        <v>355</v>
      </c>
    </row>
    <row r="829" spans="1:11" ht="23.25">
      <c r="A829" s="473" t="s">
        <v>2203</v>
      </c>
      <c r="B829" s="437" t="s">
        <v>295</v>
      </c>
      <c r="C829" s="437" t="s">
        <v>266</v>
      </c>
      <c r="D829" s="441" t="s">
        <v>1284</v>
      </c>
      <c r="E829" s="441" t="s">
        <v>2322</v>
      </c>
      <c r="F829" s="474" t="s">
        <v>2359</v>
      </c>
      <c r="G829" s="437" t="s">
        <v>296</v>
      </c>
      <c r="H829" s="475"/>
      <c r="I829" s="439">
        <v>180</v>
      </c>
      <c r="J829" s="440" t="s">
        <v>2381</v>
      </c>
      <c r="K829" s="437" t="s">
        <v>355</v>
      </c>
    </row>
    <row r="830" spans="1:11" ht="23.25">
      <c r="A830" s="473" t="s">
        <v>2204</v>
      </c>
      <c r="B830" s="437" t="s">
        <v>295</v>
      </c>
      <c r="C830" s="437" t="s">
        <v>266</v>
      </c>
      <c r="D830" s="441" t="s">
        <v>1285</v>
      </c>
      <c r="E830" s="441" t="s">
        <v>2322</v>
      </c>
      <c r="F830" s="474" t="s">
        <v>2359</v>
      </c>
      <c r="G830" s="437" t="s">
        <v>296</v>
      </c>
      <c r="H830" s="475"/>
      <c r="I830" s="439">
        <v>180</v>
      </c>
      <c r="J830" s="440" t="s">
        <v>2381</v>
      </c>
      <c r="K830" s="437" t="s">
        <v>355</v>
      </c>
    </row>
    <row r="831" spans="1:11" ht="23.25">
      <c r="A831" s="473" t="s">
        <v>2205</v>
      </c>
      <c r="B831" s="437" t="s">
        <v>295</v>
      </c>
      <c r="C831" s="437" t="s">
        <v>266</v>
      </c>
      <c r="D831" s="441" t="s">
        <v>1286</v>
      </c>
      <c r="E831" s="441" t="s">
        <v>2322</v>
      </c>
      <c r="F831" s="474" t="s">
        <v>2359</v>
      </c>
      <c r="G831" s="437" t="s">
        <v>296</v>
      </c>
      <c r="H831" s="475"/>
      <c r="I831" s="439">
        <v>180</v>
      </c>
      <c r="J831" s="440" t="s">
        <v>2381</v>
      </c>
      <c r="K831" s="437" t="s">
        <v>355</v>
      </c>
    </row>
    <row r="832" spans="1:11" ht="23.25">
      <c r="A832" s="473" t="s">
        <v>2206</v>
      </c>
      <c r="B832" s="437" t="s">
        <v>295</v>
      </c>
      <c r="C832" s="437" t="s">
        <v>266</v>
      </c>
      <c r="D832" s="441" t="s">
        <v>1287</v>
      </c>
      <c r="E832" s="441" t="s">
        <v>2322</v>
      </c>
      <c r="F832" s="474" t="s">
        <v>2359</v>
      </c>
      <c r="G832" s="437" t="s">
        <v>296</v>
      </c>
      <c r="H832" s="475"/>
      <c r="I832" s="439">
        <v>180</v>
      </c>
      <c r="J832" s="440" t="s">
        <v>2381</v>
      </c>
      <c r="K832" s="437" t="s">
        <v>355</v>
      </c>
    </row>
    <row r="833" spans="1:11" ht="23.25">
      <c r="A833" s="473" t="s">
        <v>2207</v>
      </c>
      <c r="B833" s="437" t="s">
        <v>295</v>
      </c>
      <c r="C833" s="437" t="s">
        <v>266</v>
      </c>
      <c r="D833" s="441" t="s">
        <v>1288</v>
      </c>
      <c r="E833" s="441" t="s">
        <v>2322</v>
      </c>
      <c r="F833" s="474" t="s">
        <v>2359</v>
      </c>
      <c r="G833" s="437" t="s">
        <v>296</v>
      </c>
      <c r="H833" s="475"/>
      <c r="I833" s="439">
        <v>180</v>
      </c>
      <c r="J833" s="440" t="s">
        <v>2381</v>
      </c>
      <c r="K833" s="437" t="s">
        <v>355</v>
      </c>
    </row>
    <row r="834" spans="1:11" ht="23.25">
      <c r="A834" s="473" t="s">
        <v>2208</v>
      </c>
      <c r="B834" s="437" t="s">
        <v>295</v>
      </c>
      <c r="C834" s="437" t="s">
        <v>266</v>
      </c>
      <c r="D834" s="441" t="s">
        <v>1289</v>
      </c>
      <c r="E834" s="441" t="s">
        <v>2322</v>
      </c>
      <c r="F834" s="474" t="s">
        <v>2359</v>
      </c>
      <c r="G834" s="437" t="s">
        <v>296</v>
      </c>
      <c r="H834" s="475"/>
      <c r="I834" s="439">
        <v>180</v>
      </c>
      <c r="J834" s="440" t="s">
        <v>2381</v>
      </c>
      <c r="K834" s="437" t="s">
        <v>355</v>
      </c>
    </row>
    <row r="835" spans="1:11" ht="23.25">
      <c r="A835" s="473" t="s">
        <v>2209</v>
      </c>
      <c r="B835" s="437" t="s">
        <v>295</v>
      </c>
      <c r="C835" s="437" t="s">
        <v>266</v>
      </c>
      <c r="D835" s="441" t="s">
        <v>1290</v>
      </c>
      <c r="E835" s="441" t="s">
        <v>2322</v>
      </c>
      <c r="F835" s="474" t="s">
        <v>2359</v>
      </c>
      <c r="G835" s="437" t="s">
        <v>296</v>
      </c>
      <c r="H835" s="475"/>
      <c r="I835" s="439">
        <v>180</v>
      </c>
      <c r="J835" s="440" t="s">
        <v>2381</v>
      </c>
      <c r="K835" s="437" t="s">
        <v>355</v>
      </c>
    </row>
    <row r="836" spans="1:11" ht="23.25">
      <c r="A836" s="473" t="s">
        <v>2210</v>
      </c>
      <c r="B836" s="437" t="s">
        <v>295</v>
      </c>
      <c r="C836" s="437" t="s">
        <v>266</v>
      </c>
      <c r="D836" s="441" t="s">
        <v>1291</v>
      </c>
      <c r="E836" s="441" t="s">
        <v>2322</v>
      </c>
      <c r="F836" s="474" t="s">
        <v>2359</v>
      </c>
      <c r="G836" s="437" t="s">
        <v>296</v>
      </c>
      <c r="H836" s="475"/>
      <c r="I836" s="439">
        <v>180</v>
      </c>
      <c r="J836" s="440" t="s">
        <v>2381</v>
      </c>
      <c r="K836" s="437" t="s">
        <v>355</v>
      </c>
    </row>
    <row r="837" spans="1:11" ht="23.25">
      <c r="A837" s="473" t="s">
        <v>2211</v>
      </c>
      <c r="B837" s="437" t="s">
        <v>295</v>
      </c>
      <c r="C837" s="437" t="s">
        <v>266</v>
      </c>
      <c r="D837" s="441" t="s">
        <v>1292</v>
      </c>
      <c r="E837" s="441" t="s">
        <v>2322</v>
      </c>
      <c r="F837" s="474" t="s">
        <v>2359</v>
      </c>
      <c r="G837" s="437" t="s">
        <v>296</v>
      </c>
      <c r="H837" s="475"/>
      <c r="I837" s="439">
        <v>180</v>
      </c>
      <c r="J837" s="440" t="s">
        <v>2381</v>
      </c>
      <c r="K837" s="437" t="s">
        <v>355</v>
      </c>
    </row>
    <row r="838" spans="1:11" ht="23.25">
      <c r="A838" s="473" t="s">
        <v>2212</v>
      </c>
      <c r="B838" s="437" t="s">
        <v>295</v>
      </c>
      <c r="C838" s="437" t="s">
        <v>266</v>
      </c>
      <c r="D838" s="441" t="s">
        <v>1293</v>
      </c>
      <c r="E838" s="441" t="s">
        <v>2322</v>
      </c>
      <c r="F838" s="474" t="s">
        <v>2359</v>
      </c>
      <c r="G838" s="437" t="s">
        <v>296</v>
      </c>
      <c r="H838" s="475"/>
      <c r="I838" s="439">
        <v>180</v>
      </c>
      <c r="J838" s="440" t="s">
        <v>2381</v>
      </c>
      <c r="K838" s="437" t="s">
        <v>355</v>
      </c>
    </row>
    <row r="839" spans="1:11" ht="23.25">
      <c r="A839" s="473" t="s">
        <v>2213</v>
      </c>
      <c r="B839" s="437" t="s">
        <v>295</v>
      </c>
      <c r="C839" s="437" t="s">
        <v>266</v>
      </c>
      <c r="D839" s="441" t="s">
        <v>1294</v>
      </c>
      <c r="E839" s="441" t="s">
        <v>2322</v>
      </c>
      <c r="F839" s="474" t="s">
        <v>2359</v>
      </c>
      <c r="G839" s="437" t="s">
        <v>296</v>
      </c>
      <c r="H839" s="475"/>
      <c r="I839" s="439">
        <v>180</v>
      </c>
      <c r="J839" s="440" t="s">
        <v>2381</v>
      </c>
      <c r="K839" s="437" t="s">
        <v>355</v>
      </c>
    </row>
    <row r="840" spans="1:11" ht="23.25">
      <c r="A840" s="473" t="s">
        <v>2214</v>
      </c>
      <c r="B840" s="437" t="s">
        <v>295</v>
      </c>
      <c r="C840" s="437" t="s">
        <v>266</v>
      </c>
      <c r="D840" s="441" t="s">
        <v>1295</v>
      </c>
      <c r="E840" s="441" t="s">
        <v>2322</v>
      </c>
      <c r="F840" s="474" t="s">
        <v>2359</v>
      </c>
      <c r="G840" s="437" t="s">
        <v>296</v>
      </c>
      <c r="H840" s="475"/>
      <c r="I840" s="439">
        <v>180</v>
      </c>
      <c r="J840" s="440" t="s">
        <v>2381</v>
      </c>
      <c r="K840" s="437" t="s">
        <v>355</v>
      </c>
    </row>
    <row r="841" spans="1:11" ht="23.25">
      <c r="A841" s="473" t="s">
        <v>2215</v>
      </c>
      <c r="B841" s="437" t="s">
        <v>295</v>
      </c>
      <c r="C841" s="437" t="s">
        <v>266</v>
      </c>
      <c r="D841" s="441" t="s">
        <v>1296</v>
      </c>
      <c r="E841" s="441" t="s">
        <v>2322</v>
      </c>
      <c r="F841" s="474" t="s">
        <v>2359</v>
      </c>
      <c r="G841" s="437" t="s">
        <v>296</v>
      </c>
      <c r="H841" s="475"/>
      <c r="I841" s="439">
        <v>180</v>
      </c>
      <c r="J841" s="440" t="s">
        <v>2381</v>
      </c>
      <c r="K841" s="437" t="s">
        <v>355</v>
      </c>
    </row>
    <row r="842" spans="1:11" ht="23.25">
      <c r="A842" s="473" t="s">
        <v>2216</v>
      </c>
      <c r="B842" s="437" t="s">
        <v>295</v>
      </c>
      <c r="C842" s="437" t="s">
        <v>266</v>
      </c>
      <c r="D842" s="441" t="s">
        <v>1297</v>
      </c>
      <c r="E842" s="441" t="s">
        <v>2322</v>
      </c>
      <c r="F842" s="474" t="s">
        <v>2359</v>
      </c>
      <c r="G842" s="437" t="s">
        <v>296</v>
      </c>
      <c r="H842" s="475"/>
      <c r="I842" s="439">
        <v>180</v>
      </c>
      <c r="J842" s="440" t="s">
        <v>2381</v>
      </c>
      <c r="K842" s="437" t="s">
        <v>355</v>
      </c>
    </row>
    <row r="843" spans="1:11" ht="23.25">
      <c r="A843" s="473" t="s">
        <v>2217</v>
      </c>
      <c r="B843" s="437" t="s">
        <v>295</v>
      </c>
      <c r="C843" s="437" t="s">
        <v>266</v>
      </c>
      <c r="D843" s="441" t="s">
        <v>1298</v>
      </c>
      <c r="E843" s="441" t="s">
        <v>2322</v>
      </c>
      <c r="F843" s="474" t="s">
        <v>2359</v>
      </c>
      <c r="G843" s="437" t="s">
        <v>296</v>
      </c>
      <c r="H843" s="475"/>
      <c r="I843" s="439">
        <v>180</v>
      </c>
      <c r="J843" s="440" t="s">
        <v>2381</v>
      </c>
      <c r="K843" s="437" t="s">
        <v>355</v>
      </c>
    </row>
    <row r="844" spans="1:11" ht="23.25">
      <c r="A844" s="473" t="s">
        <v>2218</v>
      </c>
      <c r="B844" s="437" t="s">
        <v>295</v>
      </c>
      <c r="C844" s="437" t="s">
        <v>266</v>
      </c>
      <c r="D844" s="441" t="s">
        <v>1299</v>
      </c>
      <c r="E844" s="441" t="s">
        <v>2322</v>
      </c>
      <c r="F844" s="474" t="s">
        <v>2359</v>
      </c>
      <c r="G844" s="437" t="s">
        <v>296</v>
      </c>
      <c r="H844" s="475"/>
      <c r="I844" s="439">
        <v>180</v>
      </c>
      <c r="J844" s="440" t="s">
        <v>2381</v>
      </c>
      <c r="K844" s="437" t="s">
        <v>355</v>
      </c>
    </row>
    <row r="845" spans="1:11" ht="23.25">
      <c r="A845" s="473" t="s">
        <v>2219</v>
      </c>
      <c r="B845" s="437" t="s">
        <v>295</v>
      </c>
      <c r="C845" s="437" t="s">
        <v>266</v>
      </c>
      <c r="D845" s="441" t="s">
        <v>1300</v>
      </c>
      <c r="E845" s="441" t="s">
        <v>2322</v>
      </c>
      <c r="F845" s="474" t="s">
        <v>2359</v>
      </c>
      <c r="G845" s="437" t="s">
        <v>296</v>
      </c>
      <c r="H845" s="475"/>
      <c r="I845" s="439">
        <v>180</v>
      </c>
      <c r="J845" s="440" t="s">
        <v>2381</v>
      </c>
      <c r="K845" s="437" t="s">
        <v>355</v>
      </c>
    </row>
    <row r="846" spans="1:11" ht="23.25">
      <c r="A846" s="473" t="s">
        <v>2220</v>
      </c>
      <c r="B846" s="437" t="s">
        <v>295</v>
      </c>
      <c r="C846" s="437" t="s">
        <v>266</v>
      </c>
      <c r="D846" s="441" t="s">
        <v>1301</v>
      </c>
      <c r="E846" s="441" t="s">
        <v>2322</v>
      </c>
      <c r="F846" s="474" t="s">
        <v>2359</v>
      </c>
      <c r="G846" s="437" t="s">
        <v>296</v>
      </c>
      <c r="H846" s="475"/>
      <c r="I846" s="439">
        <v>180</v>
      </c>
      <c r="J846" s="440" t="s">
        <v>2381</v>
      </c>
      <c r="K846" s="437" t="s">
        <v>355</v>
      </c>
    </row>
    <row r="847" spans="1:11" ht="23.25">
      <c r="A847" s="473" t="s">
        <v>2221</v>
      </c>
      <c r="B847" s="437" t="s">
        <v>295</v>
      </c>
      <c r="C847" s="437" t="s">
        <v>266</v>
      </c>
      <c r="D847" s="441" t="s">
        <v>1302</v>
      </c>
      <c r="E847" s="441" t="s">
        <v>2322</v>
      </c>
      <c r="F847" s="474" t="s">
        <v>2359</v>
      </c>
      <c r="G847" s="437" t="s">
        <v>296</v>
      </c>
      <c r="H847" s="475"/>
      <c r="I847" s="439">
        <v>180</v>
      </c>
      <c r="J847" s="440" t="s">
        <v>2381</v>
      </c>
      <c r="K847" s="437" t="s">
        <v>355</v>
      </c>
    </row>
    <row r="848" spans="1:11" ht="23.25">
      <c r="A848" s="473" t="s">
        <v>2222</v>
      </c>
      <c r="B848" s="437" t="s">
        <v>295</v>
      </c>
      <c r="C848" s="437" t="s">
        <v>266</v>
      </c>
      <c r="D848" s="441" t="s">
        <v>1303</v>
      </c>
      <c r="E848" s="441" t="s">
        <v>2322</v>
      </c>
      <c r="F848" s="474" t="s">
        <v>2367</v>
      </c>
      <c r="G848" s="437" t="s">
        <v>296</v>
      </c>
      <c r="H848" s="475"/>
      <c r="I848" s="439">
        <v>2600</v>
      </c>
      <c r="J848" s="440" t="s">
        <v>108</v>
      </c>
      <c r="K848" s="437" t="s">
        <v>355</v>
      </c>
    </row>
    <row r="849" spans="1:11" ht="23.25">
      <c r="A849" s="473" t="s">
        <v>2223</v>
      </c>
      <c r="B849" s="437" t="s">
        <v>295</v>
      </c>
      <c r="C849" s="437" t="s">
        <v>266</v>
      </c>
      <c r="D849" s="441" t="s">
        <v>1304</v>
      </c>
      <c r="E849" s="441" t="s">
        <v>2322</v>
      </c>
      <c r="F849" s="474" t="s">
        <v>2367</v>
      </c>
      <c r="G849" s="437" t="s">
        <v>296</v>
      </c>
      <c r="H849" s="475"/>
      <c r="I849" s="439">
        <v>2600</v>
      </c>
      <c r="J849" s="440" t="s">
        <v>108</v>
      </c>
      <c r="K849" s="437" t="s">
        <v>355</v>
      </c>
    </row>
    <row r="850" spans="1:11" ht="23.25">
      <c r="A850" s="473" t="s">
        <v>2224</v>
      </c>
      <c r="B850" s="437" t="s">
        <v>295</v>
      </c>
      <c r="C850" s="437" t="s">
        <v>266</v>
      </c>
      <c r="D850" s="441" t="s">
        <v>1305</v>
      </c>
      <c r="E850" s="441" t="s">
        <v>2322</v>
      </c>
      <c r="F850" s="474" t="s">
        <v>2367</v>
      </c>
      <c r="G850" s="437" t="s">
        <v>296</v>
      </c>
      <c r="H850" s="475"/>
      <c r="I850" s="439">
        <v>2600</v>
      </c>
      <c r="J850" s="440" t="s">
        <v>108</v>
      </c>
      <c r="K850" s="437" t="s">
        <v>355</v>
      </c>
    </row>
    <row r="851" spans="1:11" ht="23.25">
      <c r="A851" s="473" t="s">
        <v>2225</v>
      </c>
      <c r="B851" s="437" t="s">
        <v>295</v>
      </c>
      <c r="C851" s="437" t="s">
        <v>266</v>
      </c>
      <c r="D851" s="441" t="s">
        <v>1306</v>
      </c>
      <c r="E851" s="441" t="s">
        <v>2322</v>
      </c>
      <c r="F851" s="474" t="s">
        <v>2367</v>
      </c>
      <c r="G851" s="437" t="s">
        <v>296</v>
      </c>
      <c r="H851" s="475"/>
      <c r="I851" s="439">
        <v>2600</v>
      </c>
      <c r="J851" s="440" t="s">
        <v>108</v>
      </c>
      <c r="K851" s="437" t="s">
        <v>355</v>
      </c>
    </row>
    <row r="852" spans="1:11" ht="23.25">
      <c r="A852" s="473" t="s">
        <v>2226</v>
      </c>
      <c r="B852" s="437" t="s">
        <v>295</v>
      </c>
      <c r="C852" s="437" t="s">
        <v>266</v>
      </c>
      <c r="D852" s="441" t="s">
        <v>1307</v>
      </c>
      <c r="E852" s="441" t="s">
        <v>2322</v>
      </c>
      <c r="F852" s="474" t="s">
        <v>2367</v>
      </c>
      <c r="G852" s="437" t="s">
        <v>296</v>
      </c>
      <c r="H852" s="475"/>
      <c r="I852" s="439">
        <v>2600</v>
      </c>
      <c r="J852" s="440" t="s">
        <v>108</v>
      </c>
      <c r="K852" s="437" t="s">
        <v>355</v>
      </c>
    </row>
    <row r="853" spans="1:11" ht="23.25">
      <c r="A853" s="473" t="s">
        <v>2227</v>
      </c>
      <c r="B853" s="437" t="s">
        <v>295</v>
      </c>
      <c r="C853" s="437" t="s">
        <v>266</v>
      </c>
      <c r="D853" s="441" t="s">
        <v>1308</v>
      </c>
      <c r="E853" s="441" t="s">
        <v>2324</v>
      </c>
      <c r="F853" s="474" t="s">
        <v>2373</v>
      </c>
      <c r="G853" s="437" t="s">
        <v>296</v>
      </c>
      <c r="H853" s="475"/>
      <c r="I853" s="439">
        <v>18000</v>
      </c>
      <c r="J853" s="440" t="s">
        <v>2381</v>
      </c>
      <c r="K853" s="437" t="s">
        <v>355</v>
      </c>
    </row>
    <row r="854" spans="1:11" ht="23.25">
      <c r="A854" s="473" t="s">
        <v>2228</v>
      </c>
      <c r="B854" s="437" t="s">
        <v>295</v>
      </c>
      <c r="C854" s="437" t="s">
        <v>266</v>
      </c>
      <c r="D854" s="441" t="s">
        <v>1309</v>
      </c>
      <c r="E854" s="441" t="s">
        <v>2324</v>
      </c>
      <c r="F854" s="474" t="s">
        <v>2373</v>
      </c>
      <c r="G854" s="437" t="s">
        <v>296</v>
      </c>
      <c r="H854" s="475"/>
      <c r="I854" s="439">
        <v>18000</v>
      </c>
      <c r="J854" s="440" t="s">
        <v>2381</v>
      </c>
      <c r="K854" s="437" t="s">
        <v>355</v>
      </c>
    </row>
    <row r="855" spans="1:11" ht="23.25">
      <c r="A855" s="473" t="s">
        <v>2229</v>
      </c>
      <c r="B855" s="437" t="s">
        <v>295</v>
      </c>
      <c r="C855" s="437" t="s">
        <v>266</v>
      </c>
      <c r="D855" s="441" t="s">
        <v>1310</v>
      </c>
      <c r="E855" s="441" t="s">
        <v>2325</v>
      </c>
      <c r="F855" s="474" t="s">
        <v>2351</v>
      </c>
      <c r="G855" s="437" t="s">
        <v>296</v>
      </c>
      <c r="H855" s="475"/>
      <c r="I855" s="439">
        <v>14873</v>
      </c>
      <c r="J855" s="440" t="s">
        <v>2381</v>
      </c>
      <c r="K855" s="437" t="s">
        <v>355</v>
      </c>
    </row>
    <row r="856" spans="1:11" ht="23.25">
      <c r="A856" s="473" t="s">
        <v>2230</v>
      </c>
      <c r="B856" s="437" t="s">
        <v>295</v>
      </c>
      <c r="C856" s="437" t="s">
        <v>266</v>
      </c>
      <c r="D856" s="441" t="s">
        <v>1311</v>
      </c>
      <c r="E856" s="441" t="s">
        <v>2321</v>
      </c>
      <c r="F856" s="474" t="s">
        <v>2342</v>
      </c>
      <c r="G856" s="437" t="s">
        <v>296</v>
      </c>
      <c r="H856" s="475"/>
      <c r="I856" s="439">
        <v>9800</v>
      </c>
      <c r="J856" s="440" t="s">
        <v>2381</v>
      </c>
      <c r="K856" s="437" t="s">
        <v>355</v>
      </c>
    </row>
    <row r="857" spans="1:11" ht="23.25">
      <c r="A857" s="473" t="s">
        <v>2231</v>
      </c>
      <c r="B857" s="437" t="s">
        <v>295</v>
      </c>
      <c r="C857" s="437" t="s">
        <v>266</v>
      </c>
      <c r="D857" s="441" t="s">
        <v>1312</v>
      </c>
      <c r="E857" s="441" t="s">
        <v>2321</v>
      </c>
      <c r="F857" s="474" t="s">
        <v>2368</v>
      </c>
      <c r="G857" s="437" t="s">
        <v>296</v>
      </c>
      <c r="H857" s="475"/>
      <c r="I857" s="439">
        <v>4900</v>
      </c>
      <c r="J857" s="440" t="s">
        <v>2381</v>
      </c>
      <c r="K857" s="437" t="s">
        <v>355</v>
      </c>
    </row>
    <row r="858" spans="1:11" ht="23.25">
      <c r="A858" s="473" t="s">
        <v>2232</v>
      </c>
      <c r="B858" s="437" t="s">
        <v>295</v>
      </c>
      <c r="C858" s="437" t="s">
        <v>266</v>
      </c>
      <c r="D858" s="441" t="s">
        <v>1313</v>
      </c>
      <c r="E858" s="441" t="s">
        <v>2322</v>
      </c>
      <c r="F858" s="474" t="s">
        <v>2367</v>
      </c>
      <c r="G858" s="437" t="s">
        <v>296</v>
      </c>
      <c r="H858" s="475"/>
      <c r="I858" s="439">
        <v>1800</v>
      </c>
      <c r="J858" s="440" t="s">
        <v>2383</v>
      </c>
      <c r="K858" s="437" t="s">
        <v>355</v>
      </c>
    </row>
    <row r="859" spans="1:11" ht="23.25">
      <c r="A859" s="473" t="s">
        <v>2233</v>
      </c>
      <c r="B859" s="437" t="s">
        <v>295</v>
      </c>
      <c r="C859" s="437" t="s">
        <v>266</v>
      </c>
      <c r="D859" s="441" t="s">
        <v>1314</v>
      </c>
      <c r="E859" s="441" t="s">
        <v>2322</v>
      </c>
      <c r="F859" s="474" t="s">
        <v>2367</v>
      </c>
      <c r="G859" s="437" t="s">
        <v>296</v>
      </c>
      <c r="H859" s="475"/>
      <c r="I859" s="439">
        <v>1800</v>
      </c>
      <c r="J859" s="440" t="s">
        <v>2383</v>
      </c>
      <c r="K859" s="437" t="s">
        <v>355</v>
      </c>
    </row>
    <row r="860" spans="1:11" ht="23.25">
      <c r="A860" s="473" t="s">
        <v>2234</v>
      </c>
      <c r="B860" s="437" t="s">
        <v>295</v>
      </c>
      <c r="C860" s="437" t="s">
        <v>266</v>
      </c>
      <c r="D860" s="441" t="s">
        <v>1315</v>
      </c>
      <c r="E860" s="441" t="s">
        <v>2323</v>
      </c>
      <c r="F860" s="474" t="s">
        <v>2352</v>
      </c>
      <c r="G860" s="437" t="s">
        <v>296</v>
      </c>
      <c r="H860" s="475"/>
      <c r="I860" s="439">
        <v>3700</v>
      </c>
      <c r="J860" s="440" t="s">
        <v>2383</v>
      </c>
      <c r="K860" s="437" t="s">
        <v>355</v>
      </c>
    </row>
    <row r="861" spans="1:11" ht="23.25">
      <c r="A861" s="473" t="s">
        <v>2235</v>
      </c>
      <c r="B861" s="437" t="s">
        <v>295</v>
      </c>
      <c r="C861" s="437" t="s">
        <v>266</v>
      </c>
      <c r="D861" s="441" t="s">
        <v>1316</v>
      </c>
      <c r="E861" s="441" t="s">
        <v>2323</v>
      </c>
      <c r="F861" s="474" t="s">
        <v>2352</v>
      </c>
      <c r="G861" s="437" t="s">
        <v>296</v>
      </c>
      <c r="H861" s="475"/>
      <c r="I861" s="439">
        <v>3700</v>
      </c>
      <c r="J861" s="440" t="s">
        <v>2383</v>
      </c>
      <c r="K861" s="437" t="s">
        <v>355</v>
      </c>
    </row>
    <row r="862" spans="1:11" ht="23.25">
      <c r="A862" s="473" t="s">
        <v>2236</v>
      </c>
      <c r="B862" s="437" t="s">
        <v>295</v>
      </c>
      <c r="C862" s="437" t="s">
        <v>266</v>
      </c>
      <c r="D862" s="441" t="s">
        <v>1317</v>
      </c>
      <c r="E862" s="441" t="s">
        <v>2321</v>
      </c>
      <c r="F862" s="474" t="s">
        <v>2374</v>
      </c>
      <c r="G862" s="437" t="s">
        <v>296</v>
      </c>
      <c r="H862" s="475"/>
      <c r="I862" s="439">
        <v>3500</v>
      </c>
      <c r="J862" s="440" t="s">
        <v>2381</v>
      </c>
      <c r="K862" s="437" t="s">
        <v>355</v>
      </c>
    </row>
    <row r="863" spans="1:11" ht="23.25">
      <c r="A863" s="473" t="s">
        <v>2237</v>
      </c>
      <c r="B863" s="437" t="s">
        <v>295</v>
      </c>
      <c r="C863" s="437" t="s">
        <v>266</v>
      </c>
      <c r="D863" s="441" t="s">
        <v>1318</v>
      </c>
      <c r="E863" s="441" t="s">
        <v>2321</v>
      </c>
      <c r="F863" s="474" t="s">
        <v>2374</v>
      </c>
      <c r="G863" s="437" t="s">
        <v>296</v>
      </c>
      <c r="H863" s="475"/>
      <c r="I863" s="439">
        <v>3500</v>
      </c>
      <c r="J863" s="440" t="s">
        <v>2381</v>
      </c>
      <c r="K863" s="437" t="s">
        <v>355</v>
      </c>
    </row>
    <row r="864" spans="1:11" ht="23.25">
      <c r="A864" s="473" t="s">
        <v>2238</v>
      </c>
      <c r="B864" s="437" t="s">
        <v>295</v>
      </c>
      <c r="C864" s="437" t="s">
        <v>266</v>
      </c>
      <c r="D864" s="441" t="s">
        <v>1319</v>
      </c>
      <c r="E864" s="441" t="s">
        <v>2321</v>
      </c>
      <c r="F864" s="474" t="s">
        <v>2374</v>
      </c>
      <c r="G864" s="437" t="s">
        <v>296</v>
      </c>
      <c r="H864" s="475"/>
      <c r="I864" s="439">
        <v>3500</v>
      </c>
      <c r="J864" s="440" t="s">
        <v>2381</v>
      </c>
      <c r="K864" s="437" t="s">
        <v>355</v>
      </c>
    </row>
    <row r="865" spans="1:11" ht="23.25">
      <c r="A865" s="473" t="s">
        <v>2239</v>
      </c>
      <c r="B865" s="437" t="s">
        <v>295</v>
      </c>
      <c r="C865" s="437" t="s">
        <v>266</v>
      </c>
      <c r="D865" s="441" t="s">
        <v>1320</v>
      </c>
      <c r="E865" s="441" t="s">
        <v>2321</v>
      </c>
      <c r="F865" s="474" t="s">
        <v>2374</v>
      </c>
      <c r="G865" s="437" t="s">
        <v>296</v>
      </c>
      <c r="H865" s="475"/>
      <c r="I865" s="439">
        <v>3500</v>
      </c>
      <c r="J865" s="440" t="s">
        <v>2381</v>
      </c>
      <c r="K865" s="437" t="s">
        <v>355</v>
      </c>
    </row>
    <row r="866" spans="1:11" ht="23.25">
      <c r="A866" s="473" t="s">
        <v>2240</v>
      </c>
      <c r="B866" s="437" t="s">
        <v>295</v>
      </c>
      <c r="C866" s="437" t="s">
        <v>266</v>
      </c>
      <c r="D866" s="441" t="s">
        <v>1321</v>
      </c>
      <c r="E866" s="441" t="s">
        <v>2321</v>
      </c>
      <c r="F866" s="474" t="s">
        <v>2374</v>
      </c>
      <c r="G866" s="437" t="s">
        <v>296</v>
      </c>
      <c r="H866" s="475"/>
      <c r="I866" s="439">
        <v>3500</v>
      </c>
      <c r="J866" s="440" t="s">
        <v>2381</v>
      </c>
      <c r="K866" s="437" t="s">
        <v>355</v>
      </c>
    </row>
    <row r="867" spans="1:11" ht="23.25">
      <c r="A867" s="473" t="s">
        <v>2241</v>
      </c>
      <c r="B867" s="437" t="s">
        <v>295</v>
      </c>
      <c r="C867" s="437" t="s">
        <v>266</v>
      </c>
      <c r="D867" s="441" t="s">
        <v>1322</v>
      </c>
      <c r="E867" s="441" t="s">
        <v>2321</v>
      </c>
      <c r="F867" s="474" t="s">
        <v>2374</v>
      </c>
      <c r="G867" s="437" t="s">
        <v>296</v>
      </c>
      <c r="H867" s="475"/>
      <c r="I867" s="439">
        <v>3500</v>
      </c>
      <c r="J867" s="440" t="s">
        <v>2381</v>
      </c>
      <c r="K867" s="437" t="s">
        <v>355</v>
      </c>
    </row>
    <row r="868" spans="1:11" ht="23.25">
      <c r="A868" s="473" t="s">
        <v>2242</v>
      </c>
      <c r="B868" s="437" t="s">
        <v>295</v>
      </c>
      <c r="C868" s="437" t="s">
        <v>266</v>
      </c>
      <c r="D868" s="441" t="s">
        <v>1323</v>
      </c>
      <c r="E868" s="441" t="s">
        <v>2321</v>
      </c>
      <c r="F868" s="474" t="s">
        <v>2374</v>
      </c>
      <c r="G868" s="437" t="s">
        <v>296</v>
      </c>
      <c r="H868" s="475"/>
      <c r="I868" s="439">
        <v>2000</v>
      </c>
      <c r="J868" s="440" t="s">
        <v>2381</v>
      </c>
      <c r="K868" s="437" t="s">
        <v>355</v>
      </c>
    </row>
    <row r="869" spans="1:11" ht="23.25">
      <c r="A869" s="473" t="s">
        <v>2243</v>
      </c>
      <c r="B869" s="437" t="s">
        <v>295</v>
      </c>
      <c r="C869" s="437" t="s">
        <v>266</v>
      </c>
      <c r="D869" s="441" t="s">
        <v>1324</v>
      </c>
      <c r="E869" s="441" t="s">
        <v>2321</v>
      </c>
      <c r="F869" s="474" t="s">
        <v>2374</v>
      </c>
      <c r="G869" s="437" t="s">
        <v>296</v>
      </c>
      <c r="H869" s="475"/>
      <c r="I869" s="439">
        <v>2000</v>
      </c>
      <c r="J869" s="440" t="s">
        <v>2381</v>
      </c>
      <c r="K869" s="437" t="s">
        <v>355</v>
      </c>
    </row>
    <row r="870" spans="1:11" ht="23.25">
      <c r="A870" s="473" t="s">
        <v>2244</v>
      </c>
      <c r="B870" s="437" t="s">
        <v>295</v>
      </c>
      <c r="C870" s="437" t="s">
        <v>266</v>
      </c>
      <c r="D870" s="441" t="s">
        <v>1325</v>
      </c>
      <c r="E870" s="441" t="s">
        <v>2321</v>
      </c>
      <c r="F870" s="474" t="s">
        <v>2375</v>
      </c>
      <c r="G870" s="437" t="s">
        <v>296</v>
      </c>
      <c r="H870" s="475"/>
      <c r="I870" s="439">
        <v>3500</v>
      </c>
      <c r="J870" s="440" t="s">
        <v>2381</v>
      </c>
      <c r="K870" s="437" t="s">
        <v>355</v>
      </c>
    </row>
    <row r="871" spans="1:11" ht="23.25">
      <c r="A871" s="473" t="s">
        <v>2245</v>
      </c>
      <c r="B871" s="437" t="s">
        <v>295</v>
      </c>
      <c r="C871" s="437" t="s">
        <v>266</v>
      </c>
      <c r="D871" s="441" t="s">
        <v>1326</v>
      </c>
      <c r="E871" s="441" t="s">
        <v>2321</v>
      </c>
      <c r="F871" s="474" t="s">
        <v>2376</v>
      </c>
      <c r="G871" s="437" t="s">
        <v>296</v>
      </c>
      <c r="H871" s="475"/>
      <c r="I871" s="439">
        <v>1800</v>
      </c>
      <c r="J871" s="440" t="s">
        <v>2381</v>
      </c>
      <c r="K871" s="437" t="s">
        <v>355</v>
      </c>
    </row>
    <row r="872" spans="1:11" ht="23.25">
      <c r="A872" s="473" t="s">
        <v>2246</v>
      </c>
      <c r="B872" s="437" t="s">
        <v>295</v>
      </c>
      <c r="C872" s="437" t="s">
        <v>266</v>
      </c>
      <c r="D872" s="441" t="s">
        <v>1327</v>
      </c>
      <c r="E872" s="441" t="s">
        <v>2321</v>
      </c>
      <c r="F872" s="474" t="s">
        <v>2376</v>
      </c>
      <c r="G872" s="437" t="s">
        <v>296</v>
      </c>
      <c r="H872" s="475"/>
      <c r="I872" s="439">
        <v>1800</v>
      </c>
      <c r="J872" s="440" t="s">
        <v>2381</v>
      </c>
      <c r="K872" s="437" t="s">
        <v>355</v>
      </c>
    </row>
    <row r="873" spans="1:11" ht="23.25">
      <c r="A873" s="473" t="s">
        <v>2247</v>
      </c>
      <c r="B873" s="437" t="s">
        <v>295</v>
      </c>
      <c r="C873" s="437" t="s">
        <v>266</v>
      </c>
      <c r="D873" s="441" t="s">
        <v>1328</v>
      </c>
      <c r="E873" s="441" t="s">
        <v>2321</v>
      </c>
      <c r="F873" s="474" t="s">
        <v>2377</v>
      </c>
      <c r="G873" s="437" t="s">
        <v>296</v>
      </c>
      <c r="H873" s="475"/>
      <c r="I873" s="439">
        <v>1200</v>
      </c>
      <c r="J873" s="440" t="s">
        <v>2381</v>
      </c>
      <c r="K873" s="437" t="s">
        <v>355</v>
      </c>
    </row>
    <row r="874" spans="1:11" ht="23.25">
      <c r="A874" s="473" t="s">
        <v>2248</v>
      </c>
      <c r="B874" s="437" t="s">
        <v>295</v>
      </c>
      <c r="C874" s="437" t="s">
        <v>266</v>
      </c>
      <c r="D874" s="441" t="s">
        <v>1329</v>
      </c>
      <c r="E874" s="441" t="s">
        <v>2321</v>
      </c>
      <c r="F874" s="474" t="s">
        <v>2377</v>
      </c>
      <c r="G874" s="437" t="s">
        <v>296</v>
      </c>
      <c r="H874" s="475"/>
      <c r="I874" s="439">
        <v>1200</v>
      </c>
      <c r="J874" s="440" t="s">
        <v>2381</v>
      </c>
      <c r="K874" s="437" t="s">
        <v>355</v>
      </c>
    </row>
    <row r="875" spans="1:11" ht="23.25">
      <c r="A875" s="473" t="s">
        <v>2249</v>
      </c>
      <c r="B875" s="437" t="s">
        <v>295</v>
      </c>
      <c r="C875" s="437" t="s">
        <v>266</v>
      </c>
      <c r="D875" s="441" t="s">
        <v>1330</v>
      </c>
      <c r="E875" s="441" t="s">
        <v>2322</v>
      </c>
      <c r="F875" s="474" t="s">
        <v>2378</v>
      </c>
      <c r="G875" s="437" t="s">
        <v>296</v>
      </c>
      <c r="H875" s="475"/>
      <c r="I875" s="439">
        <v>2600</v>
      </c>
      <c r="J875" s="440" t="s">
        <v>2381</v>
      </c>
      <c r="K875" s="437" t="s">
        <v>355</v>
      </c>
    </row>
    <row r="876" spans="1:11" ht="23.25">
      <c r="A876" s="473" t="s">
        <v>2250</v>
      </c>
      <c r="B876" s="437" t="s">
        <v>295</v>
      </c>
      <c r="C876" s="437" t="s">
        <v>266</v>
      </c>
      <c r="D876" s="441" t="s">
        <v>1331</v>
      </c>
      <c r="E876" s="441" t="s">
        <v>2322</v>
      </c>
      <c r="F876" s="474" t="s">
        <v>2378</v>
      </c>
      <c r="G876" s="437" t="s">
        <v>296</v>
      </c>
      <c r="H876" s="475"/>
      <c r="I876" s="439">
        <v>2600</v>
      </c>
      <c r="J876" s="440" t="s">
        <v>2381</v>
      </c>
      <c r="K876" s="437" t="s">
        <v>355</v>
      </c>
    </row>
    <row r="877" spans="1:11" ht="23.25">
      <c r="A877" s="473" t="s">
        <v>2251</v>
      </c>
      <c r="B877" s="437" t="s">
        <v>295</v>
      </c>
      <c r="C877" s="437" t="s">
        <v>266</v>
      </c>
      <c r="D877" s="441" t="s">
        <v>1332</v>
      </c>
      <c r="E877" s="441" t="s">
        <v>2322</v>
      </c>
      <c r="F877" s="474" t="s">
        <v>2378</v>
      </c>
      <c r="G877" s="437" t="s">
        <v>296</v>
      </c>
      <c r="H877" s="475"/>
      <c r="I877" s="439">
        <v>2600</v>
      </c>
      <c r="J877" s="440" t="s">
        <v>2381</v>
      </c>
      <c r="K877" s="437" t="s">
        <v>355</v>
      </c>
    </row>
    <row r="878" spans="1:11" ht="23.25">
      <c r="A878" s="473" t="s">
        <v>2252</v>
      </c>
      <c r="B878" s="437" t="s">
        <v>295</v>
      </c>
      <c r="C878" s="437" t="s">
        <v>266</v>
      </c>
      <c r="D878" s="441" t="s">
        <v>1333</v>
      </c>
      <c r="E878" s="441" t="s">
        <v>2322</v>
      </c>
      <c r="F878" s="474" t="s">
        <v>2378</v>
      </c>
      <c r="G878" s="437" t="s">
        <v>296</v>
      </c>
      <c r="H878" s="475"/>
      <c r="I878" s="439">
        <v>2600</v>
      </c>
      <c r="J878" s="440" t="s">
        <v>2381</v>
      </c>
      <c r="K878" s="437" t="s">
        <v>355</v>
      </c>
    </row>
    <row r="879" spans="1:11" ht="23.25">
      <c r="A879" s="473" t="s">
        <v>2253</v>
      </c>
      <c r="B879" s="437" t="s">
        <v>295</v>
      </c>
      <c r="C879" s="437" t="s">
        <v>266</v>
      </c>
      <c r="D879" s="441" t="s">
        <v>1334</v>
      </c>
      <c r="E879" s="441" t="s">
        <v>2322</v>
      </c>
      <c r="F879" s="474" t="s">
        <v>2378</v>
      </c>
      <c r="G879" s="437" t="s">
        <v>296</v>
      </c>
      <c r="H879" s="475"/>
      <c r="I879" s="439">
        <v>2600</v>
      </c>
      <c r="J879" s="440" t="s">
        <v>2381</v>
      </c>
      <c r="K879" s="437" t="s">
        <v>355</v>
      </c>
    </row>
    <row r="880" spans="1:11" ht="23.25">
      <c r="A880" s="473" t="s">
        <v>2254</v>
      </c>
      <c r="B880" s="437" t="s">
        <v>295</v>
      </c>
      <c r="C880" s="437" t="s">
        <v>266</v>
      </c>
      <c r="D880" s="441" t="s">
        <v>1335</v>
      </c>
      <c r="E880" s="441" t="s">
        <v>2322</v>
      </c>
      <c r="F880" s="474" t="s">
        <v>2378</v>
      </c>
      <c r="G880" s="437" t="s">
        <v>296</v>
      </c>
      <c r="H880" s="475"/>
      <c r="I880" s="439">
        <v>2600</v>
      </c>
      <c r="J880" s="440" t="s">
        <v>2381</v>
      </c>
      <c r="K880" s="437" t="s">
        <v>355</v>
      </c>
    </row>
    <row r="881" spans="1:11" ht="23.25">
      <c r="A881" s="473" t="s">
        <v>2255</v>
      </c>
      <c r="B881" s="437" t="s">
        <v>295</v>
      </c>
      <c r="C881" s="437" t="s">
        <v>266</v>
      </c>
      <c r="D881" s="441" t="s">
        <v>1336</v>
      </c>
      <c r="E881" s="441" t="s">
        <v>2322</v>
      </c>
      <c r="F881" s="474" t="s">
        <v>2378</v>
      </c>
      <c r="G881" s="437" t="s">
        <v>296</v>
      </c>
      <c r="H881" s="475"/>
      <c r="I881" s="439">
        <v>2600</v>
      </c>
      <c r="J881" s="440" t="s">
        <v>2381</v>
      </c>
      <c r="K881" s="437" t="s">
        <v>355</v>
      </c>
    </row>
    <row r="882" spans="1:11" ht="23.25">
      <c r="A882" s="473" t="s">
        <v>2256</v>
      </c>
      <c r="B882" s="437" t="s">
        <v>295</v>
      </c>
      <c r="C882" s="437" t="s">
        <v>266</v>
      </c>
      <c r="D882" s="441" t="s">
        <v>1337</v>
      </c>
      <c r="E882" s="441" t="s">
        <v>2322</v>
      </c>
      <c r="F882" s="474" t="s">
        <v>2378</v>
      </c>
      <c r="G882" s="437" t="s">
        <v>296</v>
      </c>
      <c r="H882" s="475"/>
      <c r="I882" s="439">
        <v>2600</v>
      </c>
      <c r="J882" s="440" t="s">
        <v>2381</v>
      </c>
      <c r="K882" s="437" t="s">
        <v>355</v>
      </c>
    </row>
    <row r="883" spans="1:11" ht="23.25">
      <c r="A883" s="473" t="s">
        <v>2257</v>
      </c>
      <c r="B883" s="437" t="s">
        <v>295</v>
      </c>
      <c r="C883" s="437" t="s">
        <v>266</v>
      </c>
      <c r="D883" s="441" t="s">
        <v>1338</v>
      </c>
      <c r="E883" s="441" t="s">
        <v>2322</v>
      </c>
      <c r="F883" s="474" t="s">
        <v>2379</v>
      </c>
      <c r="G883" s="437" t="s">
        <v>296</v>
      </c>
      <c r="H883" s="475"/>
      <c r="I883" s="439">
        <v>550</v>
      </c>
      <c r="J883" s="440" t="s">
        <v>2381</v>
      </c>
      <c r="K883" s="437" t="s">
        <v>355</v>
      </c>
    </row>
    <row r="884" spans="1:11" ht="23.25">
      <c r="A884" s="473" t="s">
        <v>2258</v>
      </c>
      <c r="B884" s="437" t="s">
        <v>295</v>
      </c>
      <c r="C884" s="437" t="s">
        <v>266</v>
      </c>
      <c r="D884" s="441" t="s">
        <v>1339</v>
      </c>
      <c r="E884" s="441" t="s">
        <v>2322</v>
      </c>
      <c r="F884" s="474" t="s">
        <v>2379</v>
      </c>
      <c r="G884" s="437" t="s">
        <v>296</v>
      </c>
      <c r="H884" s="475"/>
      <c r="I884" s="439">
        <v>550</v>
      </c>
      <c r="J884" s="440" t="s">
        <v>2381</v>
      </c>
      <c r="K884" s="437" t="s">
        <v>355</v>
      </c>
    </row>
    <row r="885" spans="1:11" ht="23.25">
      <c r="A885" s="473" t="s">
        <v>2259</v>
      </c>
      <c r="B885" s="437" t="s">
        <v>295</v>
      </c>
      <c r="C885" s="437" t="s">
        <v>266</v>
      </c>
      <c r="D885" s="441" t="s">
        <v>1340</v>
      </c>
      <c r="E885" s="441" t="s">
        <v>2322</v>
      </c>
      <c r="F885" s="474" t="s">
        <v>2379</v>
      </c>
      <c r="G885" s="437" t="s">
        <v>296</v>
      </c>
      <c r="H885" s="475"/>
      <c r="I885" s="439">
        <v>550</v>
      </c>
      <c r="J885" s="440" t="s">
        <v>2381</v>
      </c>
      <c r="K885" s="437" t="s">
        <v>355</v>
      </c>
    </row>
    <row r="886" spans="1:11" ht="23.25">
      <c r="A886" s="473" t="s">
        <v>2260</v>
      </c>
      <c r="B886" s="437" t="s">
        <v>295</v>
      </c>
      <c r="C886" s="437" t="s">
        <v>266</v>
      </c>
      <c r="D886" s="441" t="s">
        <v>1341</v>
      </c>
      <c r="E886" s="441" t="s">
        <v>2322</v>
      </c>
      <c r="F886" s="474" t="s">
        <v>2379</v>
      </c>
      <c r="G886" s="437" t="s">
        <v>296</v>
      </c>
      <c r="H886" s="475"/>
      <c r="I886" s="439">
        <v>550</v>
      </c>
      <c r="J886" s="440" t="s">
        <v>2381</v>
      </c>
      <c r="K886" s="437" t="s">
        <v>355</v>
      </c>
    </row>
    <row r="887" spans="1:11" ht="23.25">
      <c r="A887" s="473" t="s">
        <v>2261</v>
      </c>
      <c r="B887" s="437" t="s">
        <v>295</v>
      </c>
      <c r="C887" s="437" t="s">
        <v>266</v>
      </c>
      <c r="D887" s="441" t="s">
        <v>1342</v>
      </c>
      <c r="E887" s="441" t="s">
        <v>2322</v>
      </c>
      <c r="F887" s="474" t="s">
        <v>2379</v>
      </c>
      <c r="G887" s="437" t="s">
        <v>296</v>
      </c>
      <c r="H887" s="475"/>
      <c r="I887" s="439">
        <v>550</v>
      </c>
      <c r="J887" s="440" t="s">
        <v>2381</v>
      </c>
      <c r="K887" s="437" t="s">
        <v>355</v>
      </c>
    </row>
    <row r="888" spans="1:11" ht="23.25">
      <c r="A888" s="473" t="s">
        <v>2262</v>
      </c>
      <c r="B888" s="437" t="s">
        <v>295</v>
      </c>
      <c r="C888" s="437" t="s">
        <v>266</v>
      </c>
      <c r="D888" s="441" t="s">
        <v>1343</v>
      </c>
      <c r="E888" s="441" t="s">
        <v>2322</v>
      </c>
      <c r="F888" s="474" t="s">
        <v>2379</v>
      </c>
      <c r="G888" s="437" t="s">
        <v>296</v>
      </c>
      <c r="H888" s="475"/>
      <c r="I888" s="439">
        <v>550</v>
      </c>
      <c r="J888" s="440" t="s">
        <v>2381</v>
      </c>
      <c r="K888" s="437" t="s">
        <v>355</v>
      </c>
    </row>
    <row r="889" spans="1:11" ht="23.25">
      <c r="A889" s="473" t="s">
        <v>2263</v>
      </c>
      <c r="B889" s="437" t="s">
        <v>295</v>
      </c>
      <c r="C889" s="437" t="s">
        <v>266</v>
      </c>
      <c r="D889" s="441" t="s">
        <v>1344</v>
      </c>
      <c r="E889" s="441" t="s">
        <v>2322</v>
      </c>
      <c r="F889" s="474" t="s">
        <v>2379</v>
      </c>
      <c r="G889" s="437" t="s">
        <v>296</v>
      </c>
      <c r="H889" s="475"/>
      <c r="I889" s="439">
        <v>550</v>
      </c>
      <c r="J889" s="440" t="s">
        <v>2381</v>
      </c>
      <c r="K889" s="437" t="s">
        <v>355</v>
      </c>
    </row>
    <row r="890" spans="1:11" ht="23.25">
      <c r="A890" s="473" t="s">
        <v>2264</v>
      </c>
      <c r="B890" s="437" t="s">
        <v>295</v>
      </c>
      <c r="C890" s="437" t="s">
        <v>266</v>
      </c>
      <c r="D890" s="441" t="s">
        <v>1345</v>
      </c>
      <c r="E890" s="441" t="s">
        <v>2322</v>
      </c>
      <c r="F890" s="474" t="s">
        <v>2379</v>
      </c>
      <c r="G890" s="437" t="s">
        <v>296</v>
      </c>
      <c r="H890" s="475"/>
      <c r="I890" s="439">
        <v>550</v>
      </c>
      <c r="J890" s="440" t="s">
        <v>2381</v>
      </c>
      <c r="K890" s="437" t="s">
        <v>355</v>
      </c>
    </row>
    <row r="891" spans="1:11" ht="23.25">
      <c r="A891" s="473" t="s">
        <v>2265</v>
      </c>
      <c r="B891" s="437" t="s">
        <v>295</v>
      </c>
      <c r="C891" s="437" t="s">
        <v>266</v>
      </c>
      <c r="D891" s="441" t="s">
        <v>1346</v>
      </c>
      <c r="E891" s="441" t="s">
        <v>2322</v>
      </c>
      <c r="F891" s="474" t="s">
        <v>2379</v>
      </c>
      <c r="G891" s="437" t="s">
        <v>296</v>
      </c>
      <c r="H891" s="475"/>
      <c r="I891" s="439">
        <v>550</v>
      </c>
      <c r="J891" s="440" t="s">
        <v>2381</v>
      </c>
      <c r="K891" s="437" t="s">
        <v>355</v>
      </c>
    </row>
    <row r="892" spans="1:11" ht="23.25">
      <c r="A892" s="473" t="s">
        <v>2266</v>
      </c>
      <c r="B892" s="437" t="s">
        <v>295</v>
      </c>
      <c r="C892" s="437" t="s">
        <v>266</v>
      </c>
      <c r="D892" s="441" t="s">
        <v>1347</v>
      </c>
      <c r="E892" s="441" t="s">
        <v>2322</v>
      </c>
      <c r="F892" s="474" t="s">
        <v>2379</v>
      </c>
      <c r="G892" s="437" t="s">
        <v>296</v>
      </c>
      <c r="H892" s="475"/>
      <c r="I892" s="439">
        <v>550</v>
      </c>
      <c r="J892" s="440" t="s">
        <v>2381</v>
      </c>
      <c r="K892" s="437" t="s">
        <v>355</v>
      </c>
    </row>
    <row r="893" spans="1:11" ht="23.25">
      <c r="A893" s="473" t="s">
        <v>2267</v>
      </c>
      <c r="B893" s="437" t="s">
        <v>295</v>
      </c>
      <c r="C893" s="437" t="s">
        <v>266</v>
      </c>
      <c r="D893" s="441" t="s">
        <v>1348</v>
      </c>
      <c r="E893" s="441" t="s">
        <v>2322</v>
      </c>
      <c r="F893" s="474" t="s">
        <v>2379</v>
      </c>
      <c r="G893" s="437" t="s">
        <v>296</v>
      </c>
      <c r="H893" s="475"/>
      <c r="I893" s="439">
        <v>550</v>
      </c>
      <c r="J893" s="440" t="s">
        <v>2381</v>
      </c>
      <c r="K893" s="437" t="s">
        <v>355</v>
      </c>
    </row>
    <row r="894" spans="1:11" ht="23.25">
      <c r="A894" s="473" t="s">
        <v>2268</v>
      </c>
      <c r="B894" s="437" t="s">
        <v>295</v>
      </c>
      <c r="C894" s="437" t="s">
        <v>266</v>
      </c>
      <c r="D894" s="441" t="s">
        <v>1349</v>
      </c>
      <c r="E894" s="441" t="s">
        <v>2322</v>
      </c>
      <c r="F894" s="474" t="s">
        <v>2379</v>
      </c>
      <c r="G894" s="437" t="s">
        <v>296</v>
      </c>
      <c r="H894" s="475"/>
      <c r="I894" s="439">
        <v>550</v>
      </c>
      <c r="J894" s="440" t="s">
        <v>2381</v>
      </c>
      <c r="K894" s="437" t="s">
        <v>355</v>
      </c>
    </row>
    <row r="895" spans="1:11" ht="23.25">
      <c r="A895" s="473" t="s">
        <v>2269</v>
      </c>
      <c r="B895" s="437" t="s">
        <v>295</v>
      </c>
      <c r="C895" s="437" t="s">
        <v>266</v>
      </c>
      <c r="D895" s="441" t="s">
        <v>1350</v>
      </c>
      <c r="E895" s="441" t="s">
        <v>2322</v>
      </c>
      <c r="F895" s="474" t="s">
        <v>2379</v>
      </c>
      <c r="G895" s="437" t="s">
        <v>296</v>
      </c>
      <c r="H895" s="475"/>
      <c r="I895" s="439">
        <v>550</v>
      </c>
      <c r="J895" s="440" t="s">
        <v>2381</v>
      </c>
      <c r="K895" s="437" t="s">
        <v>355</v>
      </c>
    </row>
    <row r="896" spans="1:11" ht="23.25">
      <c r="A896" s="473" t="s">
        <v>2270</v>
      </c>
      <c r="B896" s="437" t="s">
        <v>295</v>
      </c>
      <c r="C896" s="437" t="s">
        <v>266</v>
      </c>
      <c r="D896" s="441" t="s">
        <v>1351</v>
      </c>
      <c r="E896" s="441" t="s">
        <v>2322</v>
      </c>
      <c r="F896" s="474" t="s">
        <v>2379</v>
      </c>
      <c r="G896" s="437" t="s">
        <v>296</v>
      </c>
      <c r="H896" s="475"/>
      <c r="I896" s="439">
        <v>550</v>
      </c>
      <c r="J896" s="440" t="s">
        <v>2381</v>
      </c>
      <c r="K896" s="437" t="s">
        <v>355</v>
      </c>
    </row>
    <row r="897" spans="1:11" ht="23.25">
      <c r="A897" s="473" t="s">
        <v>2271</v>
      </c>
      <c r="B897" s="437" t="s">
        <v>295</v>
      </c>
      <c r="C897" s="437" t="s">
        <v>266</v>
      </c>
      <c r="D897" s="441" t="s">
        <v>1352</v>
      </c>
      <c r="E897" s="441" t="s">
        <v>2322</v>
      </c>
      <c r="F897" s="474" t="s">
        <v>2379</v>
      </c>
      <c r="G897" s="437" t="s">
        <v>296</v>
      </c>
      <c r="H897" s="475"/>
      <c r="I897" s="439">
        <v>550</v>
      </c>
      <c r="J897" s="440" t="s">
        <v>2381</v>
      </c>
      <c r="K897" s="437" t="s">
        <v>355</v>
      </c>
    </row>
    <row r="898" spans="1:11" ht="23.25">
      <c r="A898" s="473" t="s">
        <v>2272</v>
      </c>
      <c r="B898" s="437" t="s">
        <v>295</v>
      </c>
      <c r="C898" s="437" t="s">
        <v>266</v>
      </c>
      <c r="D898" s="441" t="s">
        <v>1353</v>
      </c>
      <c r="E898" s="441" t="s">
        <v>2322</v>
      </c>
      <c r="F898" s="474" t="s">
        <v>2379</v>
      </c>
      <c r="G898" s="437" t="s">
        <v>296</v>
      </c>
      <c r="H898" s="475"/>
      <c r="I898" s="439">
        <v>550</v>
      </c>
      <c r="J898" s="440" t="s">
        <v>2381</v>
      </c>
      <c r="K898" s="437" t="s">
        <v>355</v>
      </c>
    </row>
    <row r="899" spans="1:11" ht="23.25">
      <c r="A899" s="473" t="s">
        <v>2273</v>
      </c>
      <c r="B899" s="437" t="s">
        <v>295</v>
      </c>
      <c r="C899" s="437" t="s">
        <v>266</v>
      </c>
      <c r="D899" s="441" t="s">
        <v>1354</v>
      </c>
      <c r="E899" s="441" t="s">
        <v>2322</v>
      </c>
      <c r="F899" s="474" t="s">
        <v>2379</v>
      </c>
      <c r="G899" s="437" t="s">
        <v>296</v>
      </c>
      <c r="H899" s="475"/>
      <c r="I899" s="439">
        <v>550</v>
      </c>
      <c r="J899" s="440" t="s">
        <v>2381</v>
      </c>
      <c r="K899" s="437" t="s">
        <v>355</v>
      </c>
    </row>
    <row r="900" spans="1:11" ht="23.25">
      <c r="A900" s="473" t="s">
        <v>2274</v>
      </c>
      <c r="B900" s="437" t="s">
        <v>295</v>
      </c>
      <c r="C900" s="437" t="s">
        <v>266</v>
      </c>
      <c r="D900" s="441" t="s">
        <v>1355</v>
      </c>
      <c r="E900" s="441" t="s">
        <v>2322</v>
      </c>
      <c r="F900" s="474" t="s">
        <v>2379</v>
      </c>
      <c r="G900" s="437" t="s">
        <v>296</v>
      </c>
      <c r="H900" s="475"/>
      <c r="I900" s="439">
        <v>550</v>
      </c>
      <c r="J900" s="440" t="s">
        <v>2381</v>
      </c>
      <c r="K900" s="437" t="s">
        <v>355</v>
      </c>
    </row>
    <row r="901" spans="1:11" ht="23.25">
      <c r="A901" s="473" t="s">
        <v>2275</v>
      </c>
      <c r="B901" s="437" t="s">
        <v>295</v>
      </c>
      <c r="C901" s="437" t="s">
        <v>266</v>
      </c>
      <c r="D901" s="441" t="s">
        <v>1356</v>
      </c>
      <c r="E901" s="441" t="s">
        <v>2322</v>
      </c>
      <c r="F901" s="474" t="s">
        <v>2379</v>
      </c>
      <c r="G901" s="437" t="s">
        <v>296</v>
      </c>
      <c r="H901" s="475"/>
      <c r="I901" s="439">
        <v>550</v>
      </c>
      <c r="J901" s="440" t="s">
        <v>2381</v>
      </c>
      <c r="K901" s="437" t="s">
        <v>355</v>
      </c>
    </row>
    <row r="902" spans="1:11" ht="23.25">
      <c r="A902" s="473" t="s">
        <v>2276</v>
      </c>
      <c r="B902" s="437" t="s">
        <v>295</v>
      </c>
      <c r="C902" s="437" t="s">
        <v>266</v>
      </c>
      <c r="D902" s="441" t="s">
        <v>1357</v>
      </c>
      <c r="E902" s="441" t="s">
        <v>2322</v>
      </c>
      <c r="F902" s="474" t="s">
        <v>2379</v>
      </c>
      <c r="G902" s="437" t="s">
        <v>296</v>
      </c>
      <c r="H902" s="475"/>
      <c r="I902" s="439">
        <v>550</v>
      </c>
      <c r="J902" s="440" t="s">
        <v>2381</v>
      </c>
      <c r="K902" s="437" t="s">
        <v>355</v>
      </c>
    </row>
    <row r="903" spans="1:11" ht="23.25">
      <c r="A903" s="473" t="s">
        <v>2277</v>
      </c>
      <c r="B903" s="437" t="s">
        <v>295</v>
      </c>
      <c r="C903" s="437" t="s">
        <v>266</v>
      </c>
      <c r="D903" s="441" t="s">
        <v>1358</v>
      </c>
      <c r="E903" s="441" t="s">
        <v>2322</v>
      </c>
      <c r="F903" s="474" t="s">
        <v>2379</v>
      </c>
      <c r="G903" s="437" t="s">
        <v>296</v>
      </c>
      <c r="H903" s="475"/>
      <c r="I903" s="439">
        <v>550</v>
      </c>
      <c r="J903" s="440" t="s">
        <v>2381</v>
      </c>
      <c r="K903" s="437" t="s">
        <v>355</v>
      </c>
    </row>
    <row r="904" spans="1:11" ht="23.25">
      <c r="A904" s="473" t="s">
        <v>2278</v>
      </c>
      <c r="B904" s="437" t="s">
        <v>295</v>
      </c>
      <c r="C904" s="437" t="s">
        <v>266</v>
      </c>
      <c r="D904" s="441" t="s">
        <v>1359</v>
      </c>
      <c r="E904" s="441" t="s">
        <v>2322</v>
      </c>
      <c r="F904" s="474" t="s">
        <v>2379</v>
      </c>
      <c r="G904" s="437" t="s">
        <v>296</v>
      </c>
      <c r="H904" s="475"/>
      <c r="I904" s="439">
        <v>550</v>
      </c>
      <c r="J904" s="440" t="s">
        <v>2381</v>
      </c>
      <c r="K904" s="437" t="s">
        <v>355</v>
      </c>
    </row>
    <row r="905" spans="1:11" ht="23.25">
      <c r="A905" s="473" t="s">
        <v>2279</v>
      </c>
      <c r="B905" s="437" t="s">
        <v>295</v>
      </c>
      <c r="C905" s="437" t="s">
        <v>266</v>
      </c>
      <c r="D905" s="441" t="s">
        <v>1360</v>
      </c>
      <c r="E905" s="441" t="s">
        <v>2322</v>
      </c>
      <c r="F905" s="474" t="s">
        <v>2379</v>
      </c>
      <c r="G905" s="437" t="s">
        <v>296</v>
      </c>
      <c r="H905" s="475"/>
      <c r="I905" s="439">
        <v>550</v>
      </c>
      <c r="J905" s="440" t="s">
        <v>2381</v>
      </c>
      <c r="K905" s="437" t="s">
        <v>355</v>
      </c>
    </row>
    <row r="906" spans="1:11" ht="23.25">
      <c r="A906" s="473" t="s">
        <v>2280</v>
      </c>
      <c r="B906" s="437" t="s">
        <v>295</v>
      </c>
      <c r="C906" s="437" t="s">
        <v>266</v>
      </c>
      <c r="D906" s="441" t="s">
        <v>1361</v>
      </c>
      <c r="E906" s="441" t="s">
        <v>2322</v>
      </c>
      <c r="F906" s="474" t="s">
        <v>2379</v>
      </c>
      <c r="G906" s="437" t="s">
        <v>296</v>
      </c>
      <c r="H906" s="475"/>
      <c r="I906" s="439">
        <v>550</v>
      </c>
      <c r="J906" s="440" t="s">
        <v>2381</v>
      </c>
      <c r="K906" s="437" t="s">
        <v>355</v>
      </c>
    </row>
    <row r="907" spans="1:11" ht="23.25">
      <c r="A907" s="473" t="s">
        <v>2281</v>
      </c>
      <c r="B907" s="437" t="s">
        <v>295</v>
      </c>
      <c r="C907" s="437" t="s">
        <v>266</v>
      </c>
      <c r="D907" s="441" t="s">
        <v>1362</v>
      </c>
      <c r="E907" s="441" t="s">
        <v>2322</v>
      </c>
      <c r="F907" s="474" t="s">
        <v>2379</v>
      </c>
      <c r="G907" s="437" t="s">
        <v>296</v>
      </c>
      <c r="H907" s="475"/>
      <c r="I907" s="439">
        <v>550</v>
      </c>
      <c r="J907" s="440" t="s">
        <v>2381</v>
      </c>
      <c r="K907" s="437" t="s">
        <v>355</v>
      </c>
    </row>
    <row r="908" spans="1:11" ht="23.25">
      <c r="A908" s="473" t="s">
        <v>2282</v>
      </c>
      <c r="B908" s="437" t="s">
        <v>295</v>
      </c>
      <c r="C908" s="437" t="s">
        <v>266</v>
      </c>
      <c r="D908" s="441" t="s">
        <v>1363</v>
      </c>
      <c r="E908" s="441" t="s">
        <v>2322</v>
      </c>
      <c r="F908" s="474" t="s">
        <v>2379</v>
      </c>
      <c r="G908" s="437" t="s">
        <v>296</v>
      </c>
      <c r="H908" s="475"/>
      <c r="I908" s="439">
        <v>550</v>
      </c>
      <c r="J908" s="440" t="s">
        <v>2381</v>
      </c>
      <c r="K908" s="437" t="s">
        <v>355</v>
      </c>
    </row>
    <row r="909" spans="1:11" ht="23.25">
      <c r="A909" s="473" t="s">
        <v>2283</v>
      </c>
      <c r="B909" s="437" t="s">
        <v>295</v>
      </c>
      <c r="C909" s="437" t="s">
        <v>266</v>
      </c>
      <c r="D909" s="441" t="s">
        <v>1364</v>
      </c>
      <c r="E909" s="441" t="s">
        <v>2322</v>
      </c>
      <c r="F909" s="474" t="s">
        <v>2379</v>
      </c>
      <c r="G909" s="437" t="s">
        <v>296</v>
      </c>
      <c r="H909" s="475"/>
      <c r="I909" s="439">
        <v>550</v>
      </c>
      <c r="J909" s="440" t="s">
        <v>2381</v>
      </c>
      <c r="K909" s="437" t="s">
        <v>355</v>
      </c>
    </row>
    <row r="910" spans="1:11" ht="23.25">
      <c r="A910" s="473" t="s">
        <v>2284</v>
      </c>
      <c r="B910" s="437" t="s">
        <v>295</v>
      </c>
      <c r="C910" s="437" t="s">
        <v>266</v>
      </c>
      <c r="D910" s="441" t="s">
        <v>1365</v>
      </c>
      <c r="E910" s="441" t="s">
        <v>2322</v>
      </c>
      <c r="F910" s="474" t="s">
        <v>2379</v>
      </c>
      <c r="G910" s="437" t="s">
        <v>296</v>
      </c>
      <c r="H910" s="475"/>
      <c r="I910" s="439">
        <v>550</v>
      </c>
      <c r="J910" s="440" t="s">
        <v>2381</v>
      </c>
      <c r="K910" s="437" t="s">
        <v>355</v>
      </c>
    </row>
    <row r="911" spans="1:11" ht="23.25">
      <c r="A911" s="473" t="s">
        <v>2285</v>
      </c>
      <c r="B911" s="437" t="s">
        <v>295</v>
      </c>
      <c r="C911" s="437" t="s">
        <v>266</v>
      </c>
      <c r="D911" s="441" t="s">
        <v>1366</v>
      </c>
      <c r="E911" s="441" t="s">
        <v>2322</v>
      </c>
      <c r="F911" s="474" t="s">
        <v>2379</v>
      </c>
      <c r="G911" s="437" t="s">
        <v>296</v>
      </c>
      <c r="H911" s="475"/>
      <c r="I911" s="439">
        <v>550</v>
      </c>
      <c r="J911" s="440" t="s">
        <v>2381</v>
      </c>
      <c r="K911" s="437" t="s">
        <v>355</v>
      </c>
    </row>
    <row r="912" spans="1:11" ht="23.25">
      <c r="A912" s="473" t="s">
        <v>2286</v>
      </c>
      <c r="B912" s="437" t="s">
        <v>295</v>
      </c>
      <c r="C912" s="437" t="s">
        <v>266</v>
      </c>
      <c r="D912" s="441" t="s">
        <v>1367</v>
      </c>
      <c r="E912" s="441" t="s">
        <v>2322</v>
      </c>
      <c r="F912" s="474" t="s">
        <v>2379</v>
      </c>
      <c r="G912" s="437" t="s">
        <v>296</v>
      </c>
      <c r="H912" s="475"/>
      <c r="I912" s="439">
        <v>550</v>
      </c>
      <c r="J912" s="440" t="s">
        <v>2381</v>
      </c>
      <c r="K912" s="437" t="s">
        <v>355</v>
      </c>
    </row>
    <row r="913" spans="1:11" ht="23.25">
      <c r="A913" s="473" t="s">
        <v>2287</v>
      </c>
      <c r="B913" s="437" t="s">
        <v>295</v>
      </c>
      <c r="C913" s="437" t="s">
        <v>266</v>
      </c>
      <c r="D913" s="441" t="s">
        <v>1368</v>
      </c>
      <c r="E913" s="441" t="s">
        <v>2322</v>
      </c>
      <c r="F913" s="474" t="s">
        <v>2379</v>
      </c>
      <c r="G913" s="437" t="s">
        <v>296</v>
      </c>
      <c r="H913" s="475"/>
      <c r="I913" s="439">
        <v>550</v>
      </c>
      <c r="J913" s="440" t="s">
        <v>2381</v>
      </c>
      <c r="K913" s="437" t="s">
        <v>355</v>
      </c>
    </row>
    <row r="914" spans="1:11" ht="23.25">
      <c r="A914" s="473" t="s">
        <v>2288</v>
      </c>
      <c r="B914" s="437" t="s">
        <v>295</v>
      </c>
      <c r="C914" s="437" t="s">
        <v>266</v>
      </c>
      <c r="D914" s="441" t="s">
        <v>1369</v>
      </c>
      <c r="E914" s="441" t="s">
        <v>2322</v>
      </c>
      <c r="F914" s="474" t="s">
        <v>2379</v>
      </c>
      <c r="G914" s="437" t="s">
        <v>296</v>
      </c>
      <c r="H914" s="475"/>
      <c r="I914" s="439">
        <v>550</v>
      </c>
      <c r="J914" s="440" t="s">
        <v>2381</v>
      </c>
      <c r="K914" s="437" t="s">
        <v>355</v>
      </c>
    </row>
    <row r="915" spans="1:11" ht="23.25">
      <c r="A915" s="473" t="s">
        <v>2289</v>
      </c>
      <c r="B915" s="437" t="s">
        <v>295</v>
      </c>
      <c r="C915" s="437" t="s">
        <v>266</v>
      </c>
      <c r="D915" s="441" t="s">
        <v>1370</v>
      </c>
      <c r="E915" s="441" t="s">
        <v>2322</v>
      </c>
      <c r="F915" s="474" t="s">
        <v>2379</v>
      </c>
      <c r="G915" s="437" t="s">
        <v>296</v>
      </c>
      <c r="H915" s="475"/>
      <c r="I915" s="439">
        <v>550</v>
      </c>
      <c r="J915" s="440" t="s">
        <v>2381</v>
      </c>
      <c r="K915" s="437" t="s">
        <v>355</v>
      </c>
    </row>
    <row r="916" spans="1:11" ht="23.25">
      <c r="A916" s="473" t="s">
        <v>2290</v>
      </c>
      <c r="B916" s="437" t="s">
        <v>295</v>
      </c>
      <c r="C916" s="437" t="s">
        <v>266</v>
      </c>
      <c r="D916" s="441" t="s">
        <v>1371</v>
      </c>
      <c r="E916" s="441" t="s">
        <v>2322</v>
      </c>
      <c r="F916" s="474" t="s">
        <v>2379</v>
      </c>
      <c r="G916" s="437" t="s">
        <v>296</v>
      </c>
      <c r="H916" s="475"/>
      <c r="I916" s="439">
        <v>550</v>
      </c>
      <c r="J916" s="440" t="s">
        <v>2381</v>
      </c>
      <c r="K916" s="437" t="s">
        <v>355</v>
      </c>
    </row>
    <row r="917" spans="1:11" ht="23.25">
      <c r="A917" s="473" t="s">
        <v>2291</v>
      </c>
      <c r="B917" s="437" t="s">
        <v>295</v>
      </c>
      <c r="C917" s="437" t="s">
        <v>266</v>
      </c>
      <c r="D917" s="441" t="s">
        <v>1372</v>
      </c>
      <c r="E917" s="441" t="s">
        <v>2322</v>
      </c>
      <c r="F917" s="474" t="s">
        <v>2379</v>
      </c>
      <c r="G917" s="437" t="s">
        <v>296</v>
      </c>
      <c r="H917" s="475"/>
      <c r="I917" s="439">
        <v>550</v>
      </c>
      <c r="J917" s="440" t="s">
        <v>2381</v>
      </c>
      <c r="K917" s="437" t="s">
        <v>355</v>
      </c>
    </row>
    <row r="918" spans="1:11" ht="23.25">
      <c r="A918" s="473" t="s">
        <v>2292</v>
      </c>
      <c r="B918" s="437" t="s">
        <v>295</v>
      </c>
      <c r="C918" s="437" t="s">
        <v>266</v>
      </c>
      <c r="D918" s="441" t="s">
        <v>1373</v>
      </c>
      <c r="E918" s="441" t="s">
        <v>2322</v>
      </c>
      <c r="F918" s="474" t="s">
        <v>2379</v>
      </c>
      <c r="G918" s="437" t="s">
        <v>296</v>
      </c>
      <c r="H918" s="475"/>
      <c r="I918" s="439">
        <v>550</v>
      </c>
      <c r="J918" s="440" t="s">
        <v>2381</v>
      </c>
      <c r="K918" s="437" t="s">
        <v>355</v>
      </c>
    </row>
    <row r="919" spans="1:11" ht="23.25">
      <c r="A919" s="473" t="s">
        <v>2293</v>
      </c>
      <c r="B919" s="437" t="s">
        <v>295</v>
      </c>
      <c r="C919" s="437" t="s">
        <v>266</v>
      </c>
      <c r="D919" s="441" t="s">
        <v>1374</v>
      </c>
      <c r="E919" s="441" t="s">
        <v>2321</v>
      </c>
      <c r="F919" s="474" t="s">
        <v>2374</v>
      </c>
      <c r="G919" s="437" t="s">
        <v>296</v>
      </c>
      <c r="H919" s="475"/>
      <c r="I919" s="439">
        <v>1800</v>
      </c>
      <c r="J919" s="440" t="s">
        <v>2381</v>
      </c>
      <c r="K919" s="437" t="s">
        <v>355</v>
      </c>
    </row>
    <row r="920" spans="1:11" ht="23.25">
      <c r="A920" s="473" t="s">
        <v>2294</v>
      </c>
      <c r="B920" s="437" t="s">
        <v>295</v>
      </c>
      <c r="C920" s="437" t="s">
        <v>266</v>
      </c>
      <c r="D920" s="441" t="s">
        <v>1375</v>
      </c>
      <c r="E920" s="441" t="s">
        <v>2322</v>
      </c>
      <c r="F920" s="474" t="s">
        <v>2367</v>
      </c>
      <c r="G920" s="437" t="s">
        <v>296</v>
      </c>
      <c r="H920" s="475"/>
      <c r="I920" s="439">
        <v>2600</v>
      </c>
      <c r="J920" s="440" t="s">
        <v>2381</v>
      </c>
      <c r="K920" s="437" t="s">
        <v>355</v>
      </c>
    </row>
    <row r="921" spans="1:11" ht="23.25">
      <c r="A921" s="473" t="s">
        <v>2295</v>
      </c>
      <c r="B921" s="437" t="s">
        <v>295</v>
      </c>
      <c r="C921" s="437" t="s">
        <v>266</v>
      </c>
      <c r="D921" s="441" t="s">
        <v>1376</v>
      </c>
      <c r="E921" s="441" t="s">
        <v>2365</v>
      </c>
      <c r="F921" s="474" t="s">
        <v>2365</v>
      </c>
      <c r="G921" s="437" t="s">
        <v>296</v>
      </c>
      <c r="H921" s="475"/>
      <c r="I921" s="439">
        <v>1700</v>
      </c>
      <c r="J921" s="440" t="s">
        <v>2383</v>
      </c>
      <c r="K921" s="437" t="s">
        <v>355</v>
      </c>
    </row>
    <row r="922" spans="1:11" ht="23.25">
      <c r="A922" s="473" t="s">
        <v>2296</v>
      </c>
      <c r="B922" s="437" t="s">
        <v>295</v>
      </c>
      <c r="C922" s="437" t="s">
        <v>266</v>
      </c>
      <c r="D922" s="441" t="s">
        <v>1377</v>
      </c>
      <c r="E922" s="441" t="s">
        <v>2365</v>
      </c>
      <c r="F922" s="474" t="s">
        <v>2365</v>
      </c>
      <c r="G922" s="437" t="s">
        <v>296</v>
      </c>
      <c r="H922" s="475"/>
      <c r="I922" s="439">
        <v>1700</v>
      </c>
      <c r="J922" s="440" t="s">
        <v>2383</v>
      </c>
      <c r="K922" s="437" t="s">
        <v>355</v>
      </c>
    </row>
    <row r="923" spans="1:11" ht="23.25">
      <c r="A923" s="473" t="s">
        <v>2297</v>
      </c>
      <c r="B923" s="437" t="s">
        <v>295</v>
      </c>
      <c r="C923" s="437" t="s">
        <v>266</v>
      </c>
      <c r="D923" s="441" t="s">
        <v>1378</v>
      </c>
      <c r="E923" s="441" t="s">
        <v>2365</v>
      </c>
      <c r="F923" s="474" t="s">
        <v>2365</v>
      </c>
      <c r="G923" s="437" t="s">
        <v>296</v>
      </c>
      <c r="H923" s="475"/>
      <c r="I923" s="439">
        <v>1700</v>
      </c>
      <c r="J923" s="440" t="s">
        <v>2383</v>
      </c>
      <c r="K923" s="437" t="s">
        <v>355</v>
      </c>
    </row>
    <row r="924" spans="1:11" ht="23.25">
      <c r="A924" s="473" t="s">
        <v>2298</v>
      </c>
      <c r="B924" s="437" t="s">
        <v>295</v>
      </c>
      <c r="C924" s="437" t="s">
        <v>266</v>
      </c>
      <c r="D924" s="441" t="s">
        <v>1379</v>
      </c>
      <c r="E924" s="441" t="s">
        <v>2365</v>
      </c>
      <c r="F924" s="474" t="s">
        <v>2365</v>
      </c>
      <c r="G924" s="437" t="s">
        <v>296</v>
      </c>
      <c r="H924" s="475"/>
      <c r="I924" s="439">
        <v>1700</v>
      </c>
      <c r="J924" s="440" t="s">
        <v>2383</v>
      </c>
      <c r="K924" s="437" t="s">
        <v>355</v>
      </c>
    </row>
    <row r="925" spans="1:11" ht="23.25">
      <c r="A925" s="473" t="s">
        <v>2299</v>
      </c>
      <c r="B925" s="437" t="s">
        <v>295</v>
      </c>
      <c r="C925" s="437" t="s">
        <v>266</v>
      </c>
      <c r="D925" s="441" t="s">
        <v>1380</v>
      </c>
      <c r="E925" s="441" t="s">
        <v>2365</v>
      </c>
      <c r="F925" s="474" t="s">
        <v>2365</v>
      </c>
      <c r="G925" s="437" t="s">
        <v>296</v>
      </c>
      <c r="H925" s="475"/>
      <c r="I925" s="439">
        <v>1700</v>
      </c>
      <c r="J925" s="440" t="s">
        <v>2383</v>
      </c>
      <c r="K925" s="437" t="s">
        <v>355</v>
      </c>
    </row>
    <row r="926" spans="1:11" ht="23.25">
      <c r="A926" s="473" t="s">
        <v>2300</v>
      </c>
      <c r="B926" s="437" t="s">
        <v>295</v>
      </c>
      <c r="C926" s="437" t="s">
        <v>266</v>
      </c>
      <c r="D926" s="441" t="s">
        <v>1381</v>
      </c>
      <c r="E926" s="441" t="s">
        <v>2365</v>
      </c>
      <c r="F926" s="474" t="s">
        <v>2365</v>
      </c>
      <c r="G926" s="437" t="s">
        <v>296</v>
      </c>
      <c r="H926" s="475"/>
      <c r="I926" s="439">
        <v>1700</v>
      </c>
      <c r="J926" s="440" t="s">
        <v>2383</v>
      </c>
      <c r="K926" s="437" t="s">
        <v>355</v>
      </c>
    </row>
    <row r="927" spans="1:11" ht="23.25">
      <c r="A927" s="473" t="s">
        <v>2301</v>
      </c>
      <c r="B927" s="437" t="s">
        <v>295</v>
      </c>
      <c r="C927" s="437" t="s">
        <v>266</v>
      </c>
      <c r="D927" s="441" t="s">
        <v>1382</v>
      </c>
      <c r="E927" s="441" t="s">
        <v>2365</v>
      </c>
      <c r="F927" s="474" t="s">
        <v>2365</v>
      </c>
      <c r="G927" s="437" t="s">
        <v>296</v>
      </c>
      <c r="H927" s="475"/>
      <c r="I927" s="439">
        <v>1700</v>
      </c>
      <c r="J927" s="440" t="s">
        <v>2383</v>
      </c>
      <c r="K927" s="437" t="s">
        <v>355</v>
      </c>
    </row>
    <row r="928" spans="1:11" ht="23.25">
      <c r="A928" s="473" t="s">
        <v>2302</v>
      </c>
      <c r="B928" s="437" t="s">
        <v>295</v>
      </c>
      <c r="C928" s="437" t="s">
        <v>266</v>
      </c>
      <c r="D928" s="441" t="s">
        <v>1383</v>
      </c>
      <c r="E928" s="441" t="s">
        <v>2365</v>
      </c>
      <c r="F928" s="474" t="s">
        <v>2365</v>
      </c>
      <c r="G928" s="437" t="s">
        <v>296</v>
      </c>
      <c r="H928" s="475"/>
      <c r="I928" s="439">
        <v>1700</v>
      </c>
      <c r="J928" s="440" t="s">
        <v>2383</v>
      </c>
      <c r="K928" s="437" t="s">
        <v>355</v>
      </c>
    </row>
    <row r="929" spans="1:11" ht="23.25">
      <c r="A929" s="473" t="s">
        <v>2303</v>
      </c>
      <c r="B929" s="437" t="s">
        <v>295</v>
      </c>
      <c r="C929" s="437" t="s">
        <v>266</v>
      </c>
      <c r="D929" s="441" t="s">
        <v>1384</v>
      </c>
      <c r="E929" s="441" t="s">
        <v>2365</v>
      </c>
      <c r="F929" s="474" t="s">
        <v>2365</v>
      </c>
      <c r="G929" s="437" t="s">
        <v>296</v>
      </c>
      <c r="H929" s="475"/>
      <c r="I929" s="439">
        <v>1700</v>
      </c>
      <c r="J929" s="440" t="s">
        <v>2383</v>
      </c>
      <c r="K929" s="437" t="s">
        <v>355</v>
      </c>
    </row>
    <row r="930" spans="1:11" ht="23.25">
      <c r="A930" s="473" t="s">
        <v>2304</v>
      </c>
      <c r="B930" s="437" t="s">
        <v>295</v>
      </c>
      <c r="C930" s="437" t="s">
        <v>266</v>
      </c>
      <c r="D930" s="441" t="s">
        <v>1385</v>
      </c>
      <c r="E930" s="441" t="s">
        <v>2365</v>
      </c>
      <c r="F930" s="474" t="s">
        <v>2365</v>
      </c>
      <c r="G930" s="437" t="s">
        <v>296</v>
      </c>
      <c r="H930" s="475"/>
      <c r="I930" s="439">
        <v>1700</v>
      </c>
      <c r="J930" s="440" t="s">
        <v>2383</v>
      </c>
      <c r="K930" s="437" t="s">
        <v>355</v>
      </c>
    </row>
    <row r="931" spans="1:11" ht="23.25">
      <c r="A931" s="473" t="s">
        <v>2305</v>
      </c>
      <c r="B931" s="437" t="s">
        <v>295</v>
      </c>
      <c r="C931" s="437" t="s">
        <v>266</v>
      </c>
      <c r="D931" s="441" t="s">
        <v>1386</v>
      </c>
      <c r="E931" s="441" t="s">
        <v>2323</v>
      </c>
      <c r="F931" s="474" t="s">
        <v>2352</v>
      </c>
      <c r="G931" s="437" t="s">
        <v>296</v>
      </c>
      <c r="H931" s="475"/>
      <c r="I931" s="439">
        <v>3750</v>
      </c>
      <c r="J931" s="440" t="s">
        <v>2383</v>
      </c>
      <c r="K931" s="437" t="s">
        <v>355</v>
      </c>
    </row>
    <row r="932" spans="1:11" ht="23.25">
      <c r="A932" s="473" t="s">
        <v>2306</v>
      </c>
      <c r="B932" s="437" t="s">
        <v>295</v>
      </c>
      <c r="C932" s="437" t="s">
        <v>266</v>
      </c>
      <c r="D932" s="441" t="s">
        <v>1387</v>
      </c>
      <c r="E932" s="441" t="s">
        <v>2323</v>
      </c>
      <c r="F932" s="474" t="s">
        <v>2352</v>
      </c>
      <c r="G932" s="437" t="s">
        <v>296</v>
      </c>
      <c r="H932" s="475"/>
      <c r="I932" s="439">
        <v>3750</v>
      </c>
      <c r="J932" s="440" t="s">
        <v>2383</v>
      </c>
      <c r="K932" s="437" t="s">
        <v>355</v>
      </c>
    </row>
    <row r="933" spans="1:11" ht="23.25">
      <c r="A933" s="473" t="s">
        <v>2307</v>
      </c>
      <c r="B933" s="437" t="s">
        <v>295</v>
      </c>
      <c r="C933" s="437" t="s">
        <v>266</v>
      </c>
      <c r="D933" s="441" t="s">
        <v>1388</v>
      </c>
      <c r="E933" s="441" t="s">
        <v>2323</v>
      </c>
      <c r="F933" s="474" t="s">
        <v>2352</v>
      </c>
      <c r="G933" s="437" t="s">
        <v>296</v>
      </c>
      <c r="H933" s="475"/>
      <c r="I933" s="439">
        <v>3750</v>
      </c>
      <c r="J933" s="440" t="s">
        <v>2383</v>
      </c>
      <c r="K933" s="437" t="s">
        <v>355</v>
      </c>
    </row>
    <row r="934" spans="1:11" ht="23.25">
      <c r="A934" s="473" t="s">
        <v>2308</v>
      </c>
      <c r="B934" s="437" t="s">
        <v>295</v>
      </c>
      <c r="C934" s="437" t="s">
        <v>266</v>
      </c>
      <c r="D934" s="441" t="s">
        <v>1389</v>
      </c>
      <c r="E934" s="441" t="s">
        <v>2323</v>
      </c>
      <c r="F934" s="474" t="s">
        <v>2352</v>
      </c>
      <c r="G934" s="437" t="s">
        <v>296</v>
      </c>
      <c r="H934" s="475"/>
      <c r="I934" s="439">
        <v>3750</v>
      </c>
      <c r="J934" s="440" t="s">
        <v>2383</v>
      </c>
      <c r="K934" s="437" t="s">
        <v>355</v>
      </c>
    </row>
    <row r="935" spans="1:11" ht="23.25">
      <c r="A935" s="473" t="s">
        <v>2309</v>
      </c>
      <c r="B935" s="437" t="s">
        <v>295</v>
      </c>
      <c r="C935" s="437" t="s">
        <v>266</v>
      </c>
      <c r="D935" s="441" t="s">
        <v>1390</v>
      </c>
      <c r="E935" s="441" t="s">
        <v>2321</v>
      </c>
      <c r="F935" s="474" t="s">
        <v>2368</v>
      </c>
      <c r="G935" s="437" t="s">
        <v>296</v>
      </c>
      <c r="H935" s="475"/>
      <c r="I935" s="439">
        <v>6200</v>
      </c>
      <c r="J935" s="440" t="s">
        <v>2383</v>
      </c>
      <c r="K935" s="437" t="s">
        <v>355</v>
      </c>
    </row>
    <row r="936" spans="1:11" ht="23.25">
      <c r="A936" s="473" t="s">
        <v>2310</v>
      </c>
      <c r="B936" s="437" t="s">
        <v>295</v>
      </c>
      <c r="C936" s="437" t="s">
        <v>266</v>
      </c>
      <c r="D936" s="441" t="s">
        <v>1391</v>
      </c>
      <c r="E936" s="441" t="s">
        <v>2321</v>
      </c>
      <c r="F936" s="474" t="s">
        <v>2368</v>
      </c>
      <c r="G936" s="437" t="s">
        <v>296</v>
      </c>
      <c r="H936" s="475"/>
      <c r="I936" s="439">
        <v>6200</v>
      </c>
      <c r="J936" s="440" t="s">
        <v>2383</v>
      </c>
      <c r="K936" s="437" t="s">
        <v>355</v>
      </c>
    </row>
    <row r="937" spans="1:11" ht="23.25">
      <c r="A937" s="473" t="s">
        <v>2311</v>
      </c>
      <c r="B937" s="437" t="s">
        <v>295</v>
      </c>
      <c r="C937" s="437" t="s">
        <v>266</v>
      </c>
      <c r="D937" s="441" t="s">
        <v>1392</v>
      </c>
      <c r="E937" s="441" t="s">
        <v>2321</v>
      </c>
      <c r="F937" s="474" t="s">
        <v>2368</v>
      </c>
      <c r="G937" s="437" t="s">
        <v>296</v>
      </c>
      <c r="H937" s="475"/>
      <c r="I937" s="439">
        <v>6200</v>
      </c>
      <c r="J937" s="440" t="s">
        <v>2383</v>
      </c>
      <c r="K937" s="437" t="s">
        <v>355</v>
      </c>
    </row>
    <row r="938" spans="1:11" ht="23.25">
      <c r="A938" s="473" t="s">
        <v>2312</v>
      </c>
      <c r="B938" s="437" t="s">
        <v>295</v>
      </c>
      <c r="C938" s="437" t="s">
        <v>266</v>
      </c>
      <c r="D938" s="441" t="s">
        <v>1393</v>
      </c>
      <c r="E938" s="441" t="s">
        <v>2321</v>
      </c>
      <c r="F938" s="474" t="s">
        <v>2368</v>
      </c>
      <c r="G938" s="437" t="s">
        <v>296</v>
      </c>
      <c r="H938" s="475"/>
      <c r="I938" s="439">
        <v>6200</v>
      </c>
      <c r="J938" s="440" t="s">
        <v>2383</v>
      </c>
      <c r="K938" s="437" t="s">
        <v>355</v>
      </c>
    </row>
    <row r="939" spans="1:11" ht="23.25">
      <c r="A939" s="473" t="s">
        <v>2313</v>
      </c>
      <c r="B939" s="437" t="s">
        <v>295</v>
      </c>
      <c r="C939" s="437" t="s">
        <v>266</v>
      </c>
      <c r="D939" s="441" t="s">
        <v>1394</v>
      </c>
      <c r="E939" s="441" t="s">
        <v>2321</v>
      </c>
      <c r="F939" s="474" t="s">
        <v>2380</v>
      </c>
      <c r="G939" s="437" t="s">
        <v>296</v>
      </c>
      <c r="H939" s="475"/>
      <c r="I939" s="439">
        <v>11000</v>
      </c>
      <c r="J939" s="440" t="s">
        <v>2381</v>
      </c>
      <c r="K939" s="437" t="s">
        <v>355</v>
      </c>
    </row>
    <row r="940" spans="1:11" ht="23.25">
      <c r="A940" s="473" t="s">
        <v>2314</v>
      </c>
      <c r="B940" s="437" t="s">
        <v>295</v>
      </c>
      <c r="C940" s="437" t="s">
        <v>266</v>
      </c>
      <c r="D940" s="441" t="s">
        <v>1395</v>
      </c>
      <c r="E940" s="441" t="s">
        <v>2321</v>
      </c>
      <c r="F940" s="474" t="s">
        <v>2380</v>
      </c>
      <c r="G940" s="437" t="s">
        <v>296</v>
      </c>
      <c r="H940" s="475"/>
      <c r="I940" s="439">
        <v>0</v>
      </c>
      <c r="J940" s="440" t="s">
        <v>2381</v>
      </c>
      <c r="K940" s="437" t="s">
        <v>355</v>
      </c>
    </row>
    <row r="941" spans="1:11" ht="23.25">
      <c r="A941" s="473" t="s">
        <v>2315</v>
      </c>
      <c r="B941" s="437" t="s">
        <v>295</v>
      </c>
      <c r="C941" s="437" t="s">
        <v>266</v>
      </c>
      <c r="D941" s="441" t="s">
        <v>1396</v>
      </c>
      <c r="E941" s="441" t="s">
        <v>2321</v>
      </c>
      <c r="F941" s="474" t="s">
        <v>2380</v>
      </c>
      <c r="G941" s="437" t="s">
        <v>296</v>
      </c>
      <c r="H941" s="475"/>
      <c r="I941" s="439">
        <v>0</v>
      </c>
      <c r="J941" s="440" t="s">
        <v>2381</v>
      </c>
      <c r="K941" s="437" t="s">
        <v>355</v>
      </c>
    </row>
    <row r="942" spans="1:11" ht="23.25">
      <c r="A942" s="473" t="s">
        <v>2316</v>
      </c>
      <c r="B942" s="437" t="s">
        <v>295</v>
      </c>
      <c r="C942" s="437" t="s">
        <v>266</v>
      </c>
      <c r="D942" s="441" t="s">
        <v>1397</v>
      </c>
      <c r="E942" s="441" t="s">
        <v>2321</v>
      </c>
      <c r="F942" s="474" t="s">
        <v>2380</v>
      </c>
      <c r="G942" s="437" t="s">
        <v>296</v>
      </c>
      <c r="H942" s="475"/>
      <c r="I942" s="439">
        <v>0</v>
      </c>
      <c r="J942" s="440" t="s">
        <v>2381</v>
      </c>
      <c r="K942" s="437" t="s">
        <v>355</v>
      </c>
    </row>
    <row r="943" spans="1:11" ht="23.25">
      <c r="A943" s="473" t="s">
        <v>2317</v>
      </c>
      <c r="B943" s="437" t="s">
        <v>295</v>
      </c>
      <c r="C943" s="437" t="s">
        <v>266</v>
      </c>
      <c r="D943" s="441" t="s">
        <v>1398</v>
      </c>
      <c r="E943" s="441" t="s">
        <v>2321</v>
      </c>
      <c r="F943" s="474" t="s">
        <v>2380</v>
      </c>
      <c r="G943" s="437" t="s">
        <v>296</v>
      </c>
      <c r="H943" s="475"/>
      <c r="I943" s="439">
        <v>0</v>
      </c>
      <c r="J943" s="440" t="s">
        <v>2381</v>
      </c>
      <c r="K943" s="437" t="s">
        <v>355</v>
      </c>
    </row>
    <row r="944" spans="1:11" ht="23.25">
      <c r="A944" s="473" t="s">
        <v>2610</v>
      </c>
      <c r="B944" s="437" t="s">
        <v>295</v>
      </c>
      <c r="C944" s="437" t="s">
        <v>266</v>
      </c>
      <c r="D944" s="441" t="s">
        <v>2618</v>
      </c>
      <c r="E944" s="441" t="s">
        <v>2323</v>
      </c>
      <c r="F944" s="474" t="s">
        <v>2627</v>
      </c>
      <c r="G944" s="437" t="s">
        <v>296</v>
      </c>
      <c r="H944" s="475"/>
      <c r="I944" s="439">
        <v>5500</v>
      </c>
      <c r="J944" s="440" t="s">
        <v>2381</v>
      </c>
      <c r="K944" s="437" t="s">
        <v>355</v>
      </c>
    </row>
    <row r="945" spans="1:11" ht="23.25">
      <c r="A945" s="473" t="s">
        <v>2611</v>
      </c>
      <c r="B945" s="437" t="s">
        <v>295</v>
      </c>
      <c r="C945" s="437" t="s">
        <v>266</v>
      </c>
      <c r="D945" s="441" t="s">
        <v>2619</v>
      </c>
      <c r="E945" s="441" t="s">
        <v>2323</v>
      </c>
      <c r="F945" s="474" t="s">
        <v>2627</v>
      </c>
      <c r="G945" s="437" t="s">
        <v>296</v>
      </c>
      <c r="H945" s="475"/>
      <c r="I945" s="439">
        <v>5500</v>
      </c>
      <c r="J945" s="440" t="s">
        <v>2381</v>
      </c>
      <c r="K945" s="437" t="s">
        <v>355</v>
      </c>
    </row>
    <row r="946" spans="1:11" ht="23.25">
      <c r="A946" s="473" t="s">
        <v>2612</v>
      </c>
      <c r="B946" s="437" t="s">
        <v>295</v>
      </c>
      <c r="C946" s="437" t="s">
        <v>266</v>
      </c>
      <c r="D946" s="441" t="s">
        <v>2620</v>
      </c>
      <c r="E946" s="441" t="s">
        <v>2323</v>
      </c>
      <c r="F946" s="474" t="s">
        <v>2627</v>
      </c>
      <c r="G946" s="437" t="s">
        <v>296</v>
      </c>
      <c r="H946" s="475"/>
      <c r="I946" s="439">
        <v>5500</v>
      </c>
      <c r="J946" s="440" t="s">
        <v>2381</v>
      </c>
      <c r="K946" s="437" t="s">
        <v>355</v>
      </c>
    </row>
    <row r="947" spans="1:11" ht="23.25">
      <c r="A947" s="473" t="s">
        <v>2613</v>
      </c>
      <c r="B947" s="437" t="s">
        <v>295</v>
      </c>
      <c r="C947" s="437" t="s">
        <v>266</v>
      </c>
      <c r="D947" s="441" t="s">
        <v>2621</v>
      </c>
      <c r="E947" s="441" t="s">
        <v>2323</v>
      </c>
      <c r="F947" s="474" t="s">
        <v>2627</v>
      </c>
      <c r="G947" s="437" t="s">
        <v>296</v>
      </c>
      <c r="H947" s="475"/>
      <c r="I947" s="439">
        <v>5500</v>
      </c>
      <c r="J947" s="440" t="s">
        <v>2381</v>
      </c>
      <c r="K947" s="437" t="s">
        <v>355</v>
      </c>
    </row>
    <row r="948" spans="1:11" ht="23.25">
      <c r="A948" s="473" t="s">
        <v>2614</v>
      </c>
      <c r="B948" s="437" t="s">
        <v>295</v>
      </c>
      <c r="C948" s="437" t="s">
        <v>266</v>
      </c>
      <c r="D948" s="441" t="s">
        <v>2622</v>
      </c>
      <c r="E948" s="441" t="s">
        <v>2323</v>
      </c>
      <c r="F948" s="474" t="s">
        <v>2627</v>
      </c>
      <c r="G948" s="437" t="s">
        <v>296</v>
      </c>
      <c r="H948" s="475"/>
      <c r="I948" s="439">
        <v>5500</v>
      </c>
      <c r="J948" s="440" t="s">
        <v>2381</v>
      </c>
      <c r="K948" s="437" t="s">
        <v>355</v>
      </c>
    </row>
    <row r="949" spans="1:11" ht="23.25">
      <c r="A949" s="473" t="s">
        <v>2615</v>
      </c>
      <c r="B949" s="437" t="s">
        <v>295</v>
      </c>
      <c r="C949" s="437" t="s">
        <v>266</v>
      </c>
      <c r="D949" s="441" t="s">
        <v>2623</v>
      </c>
      <c r="E949" s="441" t="s">
        <v>2323</v>
      </c>
      <c r="F949" s="474" t="s">
        <v>2627</v>
      </c>
      <c r="G949" s="437" t="s">
        <v>296</v>
      </c>
      <c r="H949" s="475"/>
      <c r="I949" s="439">
        <v>5500</v>
      </c>
      <c r="J949" s="440" t="s">
        <v>2381</v>
      </c>
      <c r="K949" s="437" t="s">
        <v>355</v>
      </c>
    </row>
    <row r="950" spans="1:11" ht="23.25">
      <c r="A950" s="473" t="s">
        <v>2616</v>
      </c>
      <c r="B950" s="437" t="s">
        <v>295</v>
      </c>
      <c r="C950" s="437" t="s">
        <v>266</v>
      </c>
      <c r="D950" s="441" t="s">
        <v>2624</v>
      </c>
      <c r="E950" s="441" t="s">
        <v>2626</v>
      </c>
      <c r="F950" s="474" t="s">
        <v>2626</v>
      </c>
      <c r="G950" s="437" t="s">
        <v>296</v>
      </c>
      <c r="H950" s="475"/>
      <c r="I950" s="439">
        <v>20000</v>
      </c>
      <c r="J950" s="440" t="s">
        <v>2381</v>
      </c>
      <c r="K950" s="437" t="s">
        <v>355</v>
      </c>
    </row>
    <row r="951" spans="1:11" ht="23.25">
      <c r="A951" s="473" t="s">
        <v>2617</v>
      </c>
      <c r="B951" s="437" t="s">
        <v>295</v>
      </c>
      <c r="C951" s="437" t="s">
        <v>266</v>
      </c>
      <c r="D951" s="441" t="s">
        <v>2625</v>
      </c>
      <c r="E951" s="441" t="s">
        <v>2321</v>
      </c>
      <c r="F951" s="474" t="s">
        <v>2628</v>
      </c>
      <c r="G951" s="437" t="s">
        <v>296</v>
      </c>
      <c r="H951" s="475"/>
      <c r="I951" s="439">
        <v>3900</v>
      </c>
      <c r="J951" s="440" t="s">
        <v>2443</v>
      </c>
      <c r="K951" s="437" t="s">
        <v>355</v>
      </c>
    </row>
    <row r="952" spans="1:11" ht="23.25">
      <c r="A952" s="382"/>
      <c r="B952" s="362"/>
      <c r="C952" s="362"/>
      <c r="D952" s="388"/>
      <c r="E952" s="388"/>
      <c r="F952" s="465"/>
      <c r="G952" s="362"/>
      <c r="H952" s="47"/>
      <c r="I952" s="391"/>
      <c r="J952" s="387"/>
      <c r="K952" s="362"/>
    </row>
    <row r="953" spans="1:11" ht="27" customHeight="1" thickBot="1">
      <c r="A953" s="714" t="s">
        <v>2641</v>
      </c>
      <c r="B953" s="715"/>
      <c r="C953" s="715"/>
      <c r="D953" s="715"/>
      <c r="E953" s="715"/>
      <c r="F953" s="715"/>
      <c r="G953" s="715"/>
      <c r="H953" s="434"/>
      <c r="I953" s="415">
        <f>SUM(I4:I952)</f>
        <v>1307393</v>
      </c>
      <c r="J953" s="425"/>
      <c r="K953" s="433"/>
    </row>
    <row r="954" spans="1:11" ht="24" thickTop="1">
      <c r="A954" s="385"/>
      <c r="B954" s="389"/>
      <c r="C954" s="389"/>
      <c r="D954" s="466"/>
      <c r="E954" s="389"/>
      <c r="F954" s="442"/>
      <c r="G954" s="375"/>
      <c r="H954" s="375"/>
      <c r="I954" s="375"/>
      <c r="J954" s="375"/>
      <c r="K954" s="375"/>
    </row>
    <row r="955" spans="1:11" ht="23.25">
      <c r="A955" s="385"/>
      <c r="B955" s="389"/>
      <c r="C955" s="389"/>
      <c r="D955" s="466"/>
      <c r="E955" s="389"/>
      <c r="F955" s="442"/>
      <c r="G955" s="375"/>
      <c r="H955" s="375"/>
      <c r="I955" s="375"/>
      <c r="J955" s="375"/>
      <c r="K955" s="375"/>
    </row>
    <row r="956" spans="1:11" ht="23.25">
      <c r="A956" s="385"/>
      <c r="B956" s="389"/>
      <c r="C956" s="389"/>
      <c r="D956" s="466"/>
      <c r="E956" s="389"/>
      <c r="F956" s="442"/>
      <c r="G956" s="375"/>
      <c r="H956" s="375"/>
      <c r="I956" s="375"/>
      <c r="J956" s="375"/>
      <c r="K956" s="375"/>
    </row>
    <row r="957" spans="1:11" ht="23.25">
      <c r="A957" s="385"/>
      <c r="B957" s="389"/>
      <c r="C957" s="389"/>
      <c r="D957" s="389"/>
      <c r="E957" s="389"/>
      <c r="F957" s="442"/>
      <c r="G957" s="375"/>
      <c r="H957" s="375"/>
      <c r="I957" s="375"/>
      <c r="J957" s="375"/>
      <c r="K957" s="375"/>
    </row>
    <row r="958" spans="1:11" ht="23.25">
      <c r="A958" s="705" t="s">
        <v>2444</v>
      </c>
      <c r="B958" s="706"/>
      <c r="C958" s="706"/>
      <c r="D958" s="706"/>
      <c r="E958" s="706"/>
      <c r="F958" s="706"/>
      <c r="G958" s="706"/>
      <c r="H958" s="706"/>
      <c r="I958" s="706"/>
      <c r="J958" s="706"/>
      <c r="K958" s="707"/>
    </row>
    <row r="959" spans="1:11" ht="23.25">
      <c r="A959" s="386" t="s">
        <v>288</v>
      </c>
      <c r="B959" s="386" t="s">
        <v>35</v>
      </c>
      <c r="C959" s="386" t="s">
        <v>294</v>
      </c>
      <c r="D959" s="386" t="s">
        <v>289</v>
      </c>
      <c r="E959" s="386" t="s">
        <v>290</v>
      </c>
      <c r="F959" s="386" t="s">
        <v>291</v>
      </c>
      <c r="G959" s="386" t="s">
        <v>292</v>
      </c>
      <c r="H959" s="386" t="s">
        <v>292</v>
      </c>
      <c r="I959" s="386" t="s">
        <v>37</v>
      </c>
      <c r="J959" s="386" t="s">
        <v>293</v>
      </c>
      <c r="K959" s="386" t="s">
        <v>76</v>
      </c>
    </row>
    <row r="960" spans="1:11" ht="23.25">
      <c r="A960" s="473" t="s">
        <v>435</v>
      </c>
      <c r="B960" s="437" t="s">
        <v>295</v>
      </c>
      <c r="C960" s="441" t="s">
        <v>269</v>
      </c>
      <c r="D960" s="441" t="s">
        <v>2385</v>
      </c>
      <c r="E960" s="441" t="s">
        <v>2326</v>
      </c>
      <c r="F960" s="474" t="s">
        <v>2430</v>
      </c>
      <c r="G960" s="437" t="s">
        <v>296</v>
      </c>
      <c r="H960" s="475"/>
      <c r="I960" s="439">
        <v>42000</v>
      </c>
      <c r="J960" s="440" t="s">
        <v>2381</v>
      </c>
      <c r="K960" s="437" t="s">
        <v>355</v>
      </c>
    </row>
    <row r="961" spans="1:11" ht="23.25">
      <c r="A961" s="473" t="s">
        <v>436</v>
      </c>
      <c r="B961" s="437" t="s">
        <v>295</v>
      </c>
      <c r="C961" s="441" t="s">
        <v>269</v>
      </c>
      <c r="D961" s="441" t="s">
        <v>2386</v>
      </c>
      <c r="E961" s="441" t="s">
        <v>2326</v>
      </c>
      <c r="F961" s="474" t="s">
        <v>2431</v>
      </c>
      <c r="G961" s="437" t="s">
        <v>296</v>
      </c>
      <c r="H961" s="475"/>
      <c r="I961" s="439">
        <v>3000</v>
      </c>
      <c r="J961" s="440" t="s">
        <v>2381</v>
      </c>
      <c r="K961" s="437" t="s">
        <v>355</v>
      </c>
    </row>
    <row r="962" spans="1:11" ht="23.25">
      <c r="A962" s="473" t="s">
        <v>437</v>
      </c>
      <c r="B962" s="437" t="s">
        <v>295</v>
      </c>
      <c r="C962" s="441" t="s">
        <v>269</v>
      </c>
      <c r="D962" s="441" t="s">
        <v>2387</v>
      </c>
      <c r="E962" s="441" t="s">
        <v>2326</v>
      </c>
      <c r="F962" s="474" t="s">
        <v>2432</v>
      </c>
      <c r="G962" s="437" t="s">
        <v>296</v>
      </c>
      <c r="H962" s="475"/>
      <c r="I962" s="439">
        <v>25000</v>
      </c>
      <c r="J962" s="440" t="s">
        <v>2381</v>
      </c>
      <c r="K962" s="437" t="s">
        <v>355</v>
      </c>
    </row>
    <row r="963" spans="1:11" ht="23.25">
      <c r="A963" s="473" t="s">
        <v>438</v>
      </c>
      <c r="B963" s="437" t="s">
        <v>295</v>
      </c>
      <c r="C963" s="441" t="s">
        <v>269</v>
      </c>
      <c r="D963" s="441" t="s">
        <v>2388</v>
      </c>
      <c r="E963" s="441" t="s">
        <v>2326</v>
      </c>
      <c r="F963" s="474" t="s">
        <v>2433</v>
      </c>
      <c r="G963" s="437" t="s">
        <v>296</v>
      </c>
      <c r="H963" s="475"/>
      <c r="I963" s="439">
        <v>5000</v>
      </c>
      <c r="J963" s="440" t="s">
        <v>2381</v>
      </c>
      <c r="K963" s="437" t="s">
        <v>355</v>
      </c>
    </row>
    <row r="964" spans="1:11" ht="23.25">
      <c r="A964" s="473" t="s">
        <v>439</v>
      </c>
      <c r="B964" s="437" t="s">
        <v>295</v>
      </c>
      <c r="C964" s="441" t="s">
        <v>269</v>
      </c>
      <c r="D964" s="441" t="s">
        <v>2389</v>
      </c>
      <c r="E964" s="441" t="s">
        <v>2326</v>
      </c>
      <c r="F964" s="474" t="s">
        <v>2430</v>
      </c>
      <c r="G964" s="437" t="s">
        <v>296</v>
      </c>
      <c r="H964" s="475"/>
      <c r="I964" s="439">
        <v>18700</v>
      </c>
      <c r="J964" s="440" t="s">
        <v>2381</v>
      </c>
      <c r="K964" s="437" t="s">
        <v>355</v>
      </c>
    </row>
    <row r="965" spans="1:11" ht="23.25">
      <c r="A965" s="473" t="s">
        <v>440</v>
      </c>
      <c r="B965" s="437" t="s">
        <v>295</v>
      </c>
      <c r="C965" s="441" t="s">
        <v>269</v>
      </c>
      <c r="D965" s="441" t="s">
        <v>2390</v>
      </c>
      <c r="E965" s="441" t="s">
        <v>2326</v>
      </c>
      <c r="F965" s="474" t="s">
        <v>2434</v>
      </c>
      <c r="G965" s="437" t="s">
        <v>296</v>
      </c>
      <c r="H965" s="475"/>
      <c r="I965" s="439">
        <v>1687</v>
      </c>
      <c r="J965" s="440" t="s">
        <v>2381</v>
      </c>
      <c r="K965" s="437" t="s">
        <v>355</v>
      </c>
    </row>
    <row r="966" spans="1:11" ht="23.25">
      <c r="A966" s="473" t="s">
        <v>441</v>
      </c>
      <c r="B966" s="437" t="s">
        <v>295</v>
      </c>
      <c r="C966" s="441" t="s">
        <v>269</v>
      </c>
      <c r="D966" s="441" t="s">
        <v>2391</v>
      </c>
      <c r="E966" s="441" t="s">
        <v>2326</v>
      </c>
      <c r="F966" s="474" t="s">
        <v>2430</v>
      </c>
      <c r="G966" s="437" t="s">
        <v>296</v>
      </c>
      <c r="H966" s="475"/>
      <c r="I966" s="439">
        <v>24600</v>
      </c>
      <c r="J966" s="440" t="s">
        <v>2381</v>
      </c>
      <c r="K966" s="437" t="s">
        <v>355</v>
      </c>
    </row>
    <row r="967" spans="1:11" ht="23.25">
      <c r="A967" s="473" t="s">
        <v>442</v>
      </c>
      <c r="B967" s="437" t="s">
        <v>295</v>
      </c>
      <c r="C967" s="441" t="s">
        <v>269</v>
      </c>
      <c r="D967" s="441" t="s">
        <v>2392</v>
      </c>
      <c r="E967" s="441" t="s">
        <v>2326</v>
      </c>
      <c r="F967" s="474" t="s">
        <v>2434</v>
      </c>
      <c r="G967" s="437" t="s">
        <v>296</v>
      </c>
      <c r="H967" s="475"/>
      <c r="I967" s="439">
        <v>2800</v>
      </c>
      <c r="J967" s="440" t="s">
        <v>2382</v>
      </c>
      <c r="K967" s="437" t="s">
        <v>355</v>
      </c>
    </row>
    <row r="968" spans="1:11" ht="23.25">
      <c r="A968" s="473" t="s">
        <v>443</v>
      </c>
      <c r="B968" s="437" t="s">
        <v>295</v>
      </c>
      <c r="C968" s="441" t="s">
        <v>269</v>
      </c>
      <c r="D968" s="441" t="s">
        <v>2393</v>
      </c>
      <c r="E968" s="441" t="s">
        <v>2326</v>
      </c>
      <c r="F968" s="474" t="s">
        <v>2432</v>
      </c>
      <c r="G968" s="437" t="s">
        <v>296</v>
      </c>
      <c r="H968" s="475"/>
      <c r="I968" s="439">
        <v>5400</v>
      </c>
      <c r="J968" s="440" t="s">
        <v>2381</v>
      </c>
      <c r="K968" s="437" t="s">
        <v>355</v>
      </c>
    </row>
    <row r="969" spans="1:11" ht="23.25">
      <c r="A969" s="473" t="s">
        <v>444</v>
      </c>
      <c r="B969" s="437" t="s">
        <v>295</v>
      </c>
      <c r="C969" s="441" t="s">
        <v>269</v>
      </c>
      <c r="D969" s="441" t="s">
        <v>2394</v>
      </c>
      <c r="E969" s="441" t="s">
        <v>2326</v>
      </c>
      <c r="F969" s="474" t="s">
        <v>2430</v>
      </c>
      <c r="G969" s="437" t="s">
        <v>296</v>
      </c>
      <c r="H969" s="475"/>
      <c r="I969" s="439">
        <v>30500</v>
      </c>
      <c r="J969" s="440" t="s">
        <v>2382</v>
      </c>
      <c r="K969" s="437" t="s">
        <v>355</v>
      </c>
    </row>
    <row r="970" spans="1:11" ht="23.25">
      <c r="A970" s="473" t="s">
        <v>445</v>
      </c>
      <c r="B970" s="437" t="s">
        <v>295</v>
      </c>
      <c r="C970" s="441" t="s">
        <v>269</v>
      </c>
      <c r="D970" s="441" t="s">
        <v>2395</v>
      </c>
      <c r="E970" s="441" t="s">
        <v>2326</v>
      </c>
      <c r="F970" s="474" t="s">
        <v>2434</v>
      </c>
      <c r="G970" s="437" t="s">
        <v>296</v>
      </c>
      <c r="H970" s="475"/>
      <c r="I970" s="439">
        <v>2800</v>
      </c>
      <c r="J970" s="440" t="s">
        <v>2381</v>
      </c>
      <c r="K970" s="437" t="s">
        <v>355</v>
      </c>
    </row>
    <row r="971" spans="1:11" ht="23.25">
      <c r="A971" s="473" t="s">
        <v>446</v>
      </c>
      <c r="B971" s="437" t="s">
        <v>295</v>
      </c>
      <c r="C971" s="441" t="s">
        <v>269</v>
      </c>
      <c r="D971" s="441" t="s">
        <v>2396</v>
      </c>
      <c r="E971" s="441" t="s">
        <v>2326</v>
      </c>
      <c r="F971" s="474" t="s">
        <v>2432</v>
      </c>
      <c r="G971" s="437" t="s">
        <v>296</v>
      </c>
      <c r="H971" s="475"/>
      <c r="I971" s="439">
        <v>9500</v>
      </c>
      <c r="J971" s="440" t="s">
        <v>2442</v>
      </c>
      <c r="K971" s="437" t="s">
        <v>355</v>
      </c>
    </row>
    <row r="972" spans="1:11" ht="23.25">
      <c r="A972" s="473" t="s">
        <v>447</v>
      </c>
      <c r="B972" s="437" t="s">
        <v>295</v>
      </c>
      <c r="C972" s="441" t="s">
        <v>269</v>
      </c>
      <c r="D972" s="441" t="s">
        <v>2397</v>
      </c>
      <c r="E972" s="441" t="s">
        <v>2326</v>
      </c>
      <c r="F972" s="474" t="s">
        <v>2432</v>
      </c>
      <c r="G972" s="437" t="s">
        <v>296</v>
      </c>
      <c r="H972" s="475"/>
      <c r="I972" s="439">
        <v>8500</v>
      </c>
      <c r="J972" s="440" t="s">
        <v>108</v>
      </c>
      <c r="K972" s="437" t="s">
        <v>355</v>
      </c>
    </row>
    <row r="973" spans="1:11" ht="23.25">
      <c r="A973" s="473" t="s">
        <v>448</v>
      </c>
      <c r="B973" s="437" t="s">
        <v>295</v>
      </c>
      <c r="C973" s="441" t="s">
        <v>269</v>
      </c>
      <c r="D973" s="441" t="s">
        <v>2398</v>
      </c>
      <c r="E973" s="441" t="s">
        <v>2326</v>
      </c>
      <c r="F973" s="474" t="s">
        <v>2435</v>
      </c>
      <c r="G973" s="437" t="s">
        <v>296</v>
      </c>
      <c r="H973" s="475"/>
      <c r="I973" s="439">
        <v>30000</v>
      </c>
      <c r="J973" s="440" t="s">
        <v>2381</v>
      </c>
      <c r="K973" s="437" t="s">
        <v>355</v>
      </c>
    </row>
    <row r="974" spans="1:11" ht="23.25">
      <c r="A974" s="473" t="s">
        <v>449</v>
      </c>
      <c r="B974" s="437" t="s">
        <v>295</v>
      </c>
      <c r="C974" s="441" t="s">
        <v>269</v>
      </c>
      <c r="D974" s="441" t="s">
        <v>2399</v>
      </c>
      <c r="E974" s="441" t="s">
        <v>2326</v>
      </c>
      <c r="F974" s="474" t="s">
        <v>2430</v>
      </c>
      <c r="G974" s="437" t="s">
        <v>296</v>
      </c>
      <c r="H974" s="475"/>
      <c r="I974" s="439">
        <v>26600</v>
      </c>
      <c r="J974" s="440" t="s">
        <v>2381</v>
      </c>
      <c r="K974" s="437" t="s">
        <v>355</v>
      </c>
    </row>
    <row r="975" spans="1:11" ht="23.25">
      <c r="A975" s="473" t="s">
        <v>450</v>
      </c>
      <c r="B975" s="437" t="s">
        <v>295</v>
      </c>
      <c r="C975" s="441" t="s">
        <v>269</v>
      </c>
      <c r="D975" s="441" t="s">
        <v>2400</v>
      </c>
      <c r="E975" s="441" t="s">
        <v>2326</v>
      </c>
      <c r="F975" s="474" t="s">
        <v>2434</v>
      </c>
      <c r="G975" s="437" t="s">
        <v>296</v>
      </c>
      <c r="H975" s="475"/>
      <c r="I975" s="439">
        <v>2950</v>
      </c>
      <c r="J975" s="440" t="s">
        <v>2381</v>
      </c>
      <c r="K975" s="437" t="s">
        <v>355</v>
      </c>
    </row>
    <row r="976" spans="1:11" ht="23.25">
      <c r="A976" s="473" t="s">
        <v>451</v>
      </c>
      <c r="B976" s="437" t="s">
        <v>295</v>
      </c>
      <c r="C976" s="441" t="s">
        <v>269</v>
      </c>
      <c r="D976" s="441" t="s">
        <v>2401</v>
      </c>
      <c r="E976" s="441" t="s">
        <v>2326</v>
      </c>
      <c r="F976" s="474" t="s">
        <v>2432</v>
      </c>
      <c r="G976" s="437" t="s">
        <v>296</v>
      </c>
      <c r="H976" s="475"/>
      <c r="I976" s="439">
        <v>4250</v>
      </c>
      <c r="J976" s="440" t="s">
        <v>2381</v>
      </c>
      <c r="K976" s="437" t="s">
        <v>355</v>
      </c>
    </row>
    <row r="977" spans="1:11" ht="23.25">
      <c r="A977" s="473" t="s">
        <v>452</v>
      </c>
      <c r="B977" s="437" t="s">
        <v>295</v>
      </c>
      <c r="C977" s="441" t="s">
        <v>269</v>
      </c>
      <c r="D977" s="441" t="s">
        <v>2400</v>
      </c>
      <c r="E977" s="441" t="s">
        <v>2326</v>
      </c>
      <c r="F977" s="474" t="s">
        <v>2430</v>
      </c>
      <c r="G977" s="437" t="s">
        <v>296</v>
      </c>
      <c r="H977" s="475"/>
      <c r="I977" s="439">
        <v>29850</v>
      </c>
      <c r="J977" s="440" t="s">
        <v>2381</v>
      </c>
      <c r="K977" s="437" t="s">
        <v>355</v>
      </c>
    </row>
    <row r="978" spans="1:11" ht="23.25">
      <c r="A978" s="473" t="s">
        <v>453</v>
      </c>
      <c r="B978" s="437" t="s">
        <v>295</v>
      </c>
      <c r="C978" s="441" t="s">
        <v>269</v>
      </c>
      <c r="D978" s="441" t="s">
        <v>2400</v>
      </c>
      <c r="E978" s="441" t="s">
        <v>2326</v>
      </c>
      <c r="F978" s="474" t="s">
        <v>2434</v>
      </c>
      <c r="G978" s="437" t="s">
        <v>296</v>
      </c>
      <c r="H978" s="475"/>
      <c r="I978" s="439">
        <v>2950</v>
      </c>
      <c r="J978" s="440" t="s">
        <v>108</v>
      </c>
      <c r="K978" s="437" t="s">
        <v>355</v>
      </c>
    </row>
    <row r="979" spans="1:11" ht="23.25">
      <c r="A979" s="473" t="s">
        <v>454</v>
      </c>
      <c r="B979" s="437" t="s">
        <v>295</v>
      </c>
      <c r="C979" s="441" t="s">
        <v>269</v>
      </c>
      <c r="D979" s="441" t="s">
        <v>2402</v>
      </c>
      <c r="E979" s="441" t="s">
        <v>2326</v>
      </c>
      <c r="F979" s="474" t="s">
        <v>2432</v>
      </c>
      <c r="G979" s="437" t="s">
        <v>296</v>
      </c>
      <c r="H979" s="475"/>
      <c r="I979" s="439">
        <v>4250</v>
      </c>
      <c r="J979" s="440" t="s">
        <v>108</v>
      </c>
      <c r="K979" s="437" t="s">
        <v>355</v>
      </c>
    </row>
    <row r="980" spans="1:11" ht="23.25">
      <c r="A980" s="473" t="s">
        <v>455</v>
      </c>
      <c r="B980" s="437" t="s">
        <v>295</v>
      </c>
      <c r="C980" s="441" t="s">
        <v>269</v>
      </c>
      <c r="D980" s="441" t="s">
        <v>2403</v>
      </c>
      <c r="E980" s="441" t="s">
        <v>2326</v>
      </c>
      <c r="F980" s="474" t="s">
        <v>2436</v>
      </c>
      <c r="G980" s="437" t="s">
        <v>296</v>
      </c>
      <c r="H980" s="475"/>
      <c r="I980" s="439">
        <v>36000</v>
      </c>
      <c r="J980" s="440" t="s">
        <v>108</v>
      </c>
      <c r="K980" s="437" t="s">
        <v>355</v>
      </c>
    </row>
    <row r="981" spans="1:11" ht="23.25">
      <c r="A981" s="473" t="s">
        <v>1399</v>
      </c>
      <c r="B981" s="437" t="s">
        <v>295</v>
      </c>
      <c r="C981" s="441" t="s">
        <v>269</v>
      </c>
      <c r="D981" s="441" t="s">
        <v>2404</v>
      </c>
      <c r="E981" s="441" t="s">
        <v>2326</v>
      </c>
      <c r="F981" s="474" t="s">
        <v>2435</v>
      </c>
      <c r="G981" s="437" t="s">
        <v>296</v>
      </c>
      <c r="H981" s="475"/>
      <c r="I981" s="439">
        <v>29000</v>
      </c>
      <c r="J981" s="440" t="s">
        <v>108</v>
      </c>
      <c r="K981" s="437" t="s">
        <v>355</v>
      </c>
    </row>
    <row r="982" spans="1:11" ht="23.25">
      <c r="A982" s="473" t="s">
        <v>1400</v>
      </c>
      <c r="B982" s="437" t="s">
        <v>295</v>
      </c>
      <c r="C982" s="441" t="s">
        <v>269</v>
      </c>
      <c r="D982" s="441" t="s">
        <v>2405</v>
      </c>
      <c r="E982" s="441" t="s">
        <v>2326</v>
      </c>
      <c r="F982" s="474" t="s">
        <v>2436</v>
      </c>
      <c r="G982" s="437" t="s">
        <v>296</v>
      </c>
      <c r="H982" s="475"/>
      <c r="I982" s="439">
        <v>35200</v>
      </c>
      <c r="J982" s="440" t="s">
        <v>2442</v>
      </c>
      <c r="K982" s="437" t="s">
        <v>355</v>
      </c>
    </row>
    <row r="983" spans="1:11" ht="23.25">
      <c r="A983" s="473" t="s">
        <v>1401</v>
      </c>
      <c r="B983" s="437" t="s">
        <v>295</v>
      </c>
      <c r="C983" s="441" t="s">
        <v>269</v>
      </c>
      <c r="D983" s="441" t="s">
        <v>2406</v>
      </c>
      <c r="E983" s="441" t="s">
        <v>2326</v>
      </c>
      <c r="F983" s="474" t="s">
        <v>2436</v>
      </c>
      <c r="G983" s="437" t="s">
        <v>296</v>
      </c>
      <c r="H983" s="475"/>
      <c r="I983" s="439">
        <v>31500</v>
      </c>
      <c r="J983" s="440" t="s">
        <v>108</v>
      </c>
      <c r="K983" s="437" t="s">
        <v>355</v>
      </c>
    </row>
    <row r="984" spans="1:11" ht="23.25">
      <c r="A984" s="473" t="s">
        <v>1402</v>
      </c>
      <c r="B984" s="437" t="s">
        <v>295</v>
      </c>
      <c r="C984" s="441" t="s">
        <v>269</v>
      </c>
      <c r="D984" s="441" t="s">
        <v>2407</v>
      </c>
      <c r="E984" s="441" t="s">
        <v>2326</v>
      </c>
      <c r="F984" s="474" t="s">
        <v>2435</v>
      </c>
      <c r="G984" s="437" t="s">
        <v>296</v>
      </c>
      <c r="H984" s="475"/>
      <c r="I984" s="439">
        <v>32800</v>
      </c>
      <c r="J984" s="440" t="s">
        <v>144</v>
      </c>
      <c r="K984" s="437" t="s">
        <v>355</v>
      </c>
    </row>
    <row r="985" spans="1:11" ht="23.25">
      <c r="A985" s="473" t="s">
        <v>1403</v>
      </c>
      <c r="B985" s="437" t="s">
        <v>295</v>
      </c>
      <c r="C985" s="441" t="s">
        <v>269</v>
      </c>
      <c r="D985" s="441" t="s">
        <v>2408</v>
      </c>
      <c r="E985" s="441" t="s">
        <v>2326</v>
      </c>
      <c r="F985" s="474" t="s">
        <v>2432</v>
      </c>
      <c r="G985" s="437" t="s">
        <v>296</v>
      </c>
      <c r="H985" s="475"/>
      <c r="I985" s="439">
        <v>3400</v>
      </c>
      <c r="J985" s="440" t="s">
        <v>2443</v>
      </c>
      <c r="K985" s="437" t="s">
        <v>355</v>
      </c>
    </row>
    <row r="986" spans="1:11" ht="23.25">
      <c r="A986" s="473" t="s">
        <v>1404</v>
      </c>
      <c r="B986" s="437" t="s">
        <v>295</v>
      </c>
      <c r="C986" s="441" t="s">
        <v>269</v>
      </c>
      <c r="D986" s="441" t="s">
        <v>2409</v>
      </c>
      <c r="E986" s="441" t="s">
        <v>2326</v>
      </c>
      <c r="F986" s="474" t="s">
        <v>2435</v>
      </c>
      <c r="G986" s="437" t="s">
        <v>296</v>
      </c>
      <c r="H986" s="475"/>
      <c r="I986" s="439">
        <v>32800</v>
      </c>
      <c r="J986" s="440" t="s">
        <v>2381</v>
      </c>
      <c r="K986" s="437" t="s">
        <v>355</v>
      </c>
    </row>
    <row r="987" spans="1:11" ht="23.25">
      <c r="A987" s="473" t="s">
        <v>1405</v>
      </c>
      <c r="B987" s="437" t="s">
        <v>295</v>
      </c>
      <c r="C987" s="441" t="s">
        <v>269</v>
      </c>
      <c r="D987" s="441" t="s">
        <v>2410</v>
      </c>
      <c r="E987" s="441" t="s">
        <v>2326</v>
      </c>
      <c r="F987" s="474" t="s">
        <v>2437</v>
      </c>
      <c r="G987" s="437" t="s">
        <v>296</v>
      </c>
      <c r="H987" s="475"/>
      <c r="I987" s="439">
        <v>5800</v>
      </c>
      <c r="J987" s="440" t="s">
        <v>2381</v>
      </c>
      <c r="K987" s="437" t="s">
        <v>355</v>
      </c>
    </row>
    <row r="988" spans="1:11" ht="23.25">
      <c r="A988" s="473" t="s">
        <v>1406</v>
      </c>
      <c r="B988" s="437" t="s">
        <v>295</v>
      </c>
      <c r="C988" s="441" t="s">
        <v>269</v>
      </c>
      <c r="D988" s="441" t="s">
        <v>2411</v>
      </c>
      <c r="E988" s="441" t="s">
        <v>2326</v>
      </c>
      <c r="F988" s="474" t="s">
        <v>2436</v>
      </c>
      <c r="G988" s="437" t="s">
        <v>296</v>
      </c>
      <c r="H988" s="475"/>
      <c r="I988" s="439">
        <v>39000</v>
      </c>
      <c r="J988" s="440" t="s">
        <v>108</v>
      </c>
      <c r="K988" s="437" t="s">
        <v>355</v>
      </c>
    </row>
    <row r="989" spans="1:11" ht="23.25">
      <c r="A989" s="473" t="s">
        <v>1407</v>
      </c>
      <c r="B989" s="437" t="s">
        <v>295</v>
      </c>
      <c r="C989" s="441" t="s">
        <v>269</v>
      </c>
      <c r="D989" s="441" t="s">
        <v>2412</v>
      </c>
      <c r="E989" s="441" t="s">
        <v>2326</v>
      </c>
      <c r="F989" s="474" t="s">
        <v>2435</v>
      </c>
      <c r="G989" s="437" t="s">
        <v>296</v>
      </c>
      <c r="H989" s="475"/>
      <c r="I989" s="439">
        <v>23000</v>
      </c>
      <c r="J989" s="440" t="s">
        <v>108</v>
      </c>
      <c r="K989" s="437" t="s">
        <v>355</v>
      </c>
    </row>
    <row r="990" spans="1:11" ht="23.25">
      <c r="A990" s="473" t="s">
        <v>1408</v>
      </c>
      <c r="B990" s="437" t="s">
        <v>295</v>
      </c>
      <c r="C990" s="441" t="s">
        <v>269</v>
      </c>
      <c r="D990" s="441" t="s">
        <v>2413</v>
      </c>
      <c r="E990" s="441" t="s">
        <v>2326</v>
      </c>
      <c r="F990" s="474" t="s">
        <v>2438</v>
      </c>
      <c r="G990" s="437" t="s">
        <v>296</v>
      </c>
      <c r="H990" s="475"/>
      <c r="I990" s="439">
        <v>3000</v>
      </c>
      <c r="J990" s="440" t="s">
        <v>2383</v>
      </c>
      <c r="K990" s="437" t="s">
        <v>355</v>
      </c>
    </row>
    <row r="991" spans="1:11" ht="23.25">
      <c r="A991" s="473" t="s">
        <v>1409</v>
      </c>
      <c r="B991" s="437" t="s">
        <v>295</v>
      </c>
      <c r="C991" s="441" t="s">
        <v>269</v>
      </c>
      <c r="D991" s="441" t="s">
        <v>2414</v>
      </c>
      <c r="E991" s="441" t="s">
        <v>2326</v>
      </c>
      <c r="F991" s="474" t="s">
        <v>2435</v>
      </c>
      <c r="G991" s="437" t="s">
        <v>296</v>
      </c>
      <c r="H991" s="475"/>
      <c r="I991" s="439">
        <v>23000</v>
      </c>
      <c r="J991" s="440" t="s">
        <v>2381</v>
      </c>
      <c r="K991" s="437" t="s">
        <v>355</v>
      </c>
    </row>
    <row r="992" spans="1:11" ht="23.25">
      <c r="A992" s="473" t="s">
        <v>1410</v>
      </c>
      <c r="B992" s="437" t="s">
        <v>295</v>
      </c>
      <c r="C992" s="441" t="s">
        <v>269</v>
      </c>
      <c r="D992" s="441" t="s">
        <v>2415</v>
      </c>
      <c r="E992" s="441" t="s">
        <v>2326</v>
      </c>
      <c r="F992" s="474" t="s">
        <v>2439</v>
      </c>
      <c r="G992" s="437" t="s">
        <v>296</v>
      </c>
      <c r="H992" s="475"/>
      <c r="I992" s="439">
        <v>3840</v>
      </c>
      <c r="J992" s="440" t="s">
        <v>2381</v>
      </c>
      <c r="K992" s="437" t="s">
        <v>355</v>
      </c>
    </row>
    <row r="993" spans="1:11" ht="23.25">
      <c r="A993" s="473" t="s">
        <v>1411</v>
      </c>
      <c r="B993" s="437" t="s">
        <v>295</v>
      </c>
      <c r="C993" s="441" t="s">
        <v>269</v>
      </c>
      <c r="D993" s="441" t="s">
        <v>2416</v>
      </c>
      <c r="E993" s="441" t="s">
        <v>2326</v>
      </c>
      <c r="F993" s="474" t="s">
        <v>2432</v>
      </c>
      <c r="G993" s="437" t="s">
        <v>296</v>
      </c>
      <c r="H993" s="475"/>
      <c r="I993" s="439">
        <v>5400</v>
      </c>
      <c r="J993" s="440" t="s">
        <v>2383</v>
      </c>
      <c r="K993" s="437" t="s">
        <v>355</v>
      </c>
    </row>
    <row r="994" spans="1:11" ht="23.25">
      <c r="A994" s="473" t="s">
        <v>1412</v>
      </c>
      <c r="B994" s="437" t="s">
        <v>295</v>
      </c>
      <c r="C994" s="441" t="s">
        <v>269</v>
      </c>
      <c r="D994" s="441" t="s">
        <v>2417</v>
      </c>
      <c r="E994" s="441" t="s">
        <v>2326</v>
      </c>
      <c r="F994" s="474" t="s">
        <v>2432</v>
      </c>
      <c r="G994" s="437" t="s">
        <v>296</v>
      </c>
      <c r="H994" s="475"/>
      <c r="I994" s="439">
        <v>5400</v>
      </c>
      <c r="J994" s="440" t="s">
        <v>108</v>
      </c>
      <c r="K994" s="437" t="s">
        <v>355</v>
      </c>
    </row>
    <row r="995" spans="1:11" ht="23.25">
      <c r="A995" s="473" t="s">
        <v>1413</v>
      </c>
      <c r="B995" s="437" t="s">
        <v>295</v>
      </c>
      <c r="C995" s="441" t="s">
        <v>269</v>
      </c>
      <c r="D995" s="441" t="s">
        <v>2418</v>
      </c>
      <c r="E995" s="441" t="s">
        <v>2326</v>
      </c>
      <c r="F995" s="474" t="s">
        <v>2435</v>
      </c>
      <c r="G995" s="437" t="s">
        <v>296</v>
      </c>
      <c r="H995" s="475"/>
      <c r="I995" s="439">
        <v>27000</v>
      </c>
      <c r="J995" s="440" t="s">
        <v>108</v>
      </c>
      <c r="K995" s="437" t="s">
        <v>355</v>
      </c>
    </row>
    <row r="996" spans="1:11" ht="23.25">
      <c r="A996" s="473" t="s">
        <v>1414</v>
      </c>
      <c r="B996" s="437" t="s">
        <v>295</v>
      </c>
      <c r="C996" s="441" t="s">
        <v>269</v>
      </c>
      <c r="D996" s="441" t="s">
        <v>2419</v>
      </c>
      <c r="E996" s="441" t="s">
        <v>2326</v>
      </c>
      <c r="F996" s="474" t="s">
        <v>2440</v>
      </c>
      <c r="G996" s="437" t="s">
        <v>296</v>
      </c>
      <c r="H996" s="475"/>
      <c r="I996" s="439">
        <v>29900</v>
      </c>
      <c r="J996" s="440" t="s">
        <v>2381</v>
      </c>
      <c r="K996" s="437" t="s">
        <v>355</v>
      </c>
    </row>
    <row r="997" spans="1:11" ht="23.25">
      <c r="A997" s="473" t="s">
        <v>1415</v>
      </c>
      <c r="B997" s="437" t="s">
        <v>295</v>
      </c>
      <c r="C997" s="441" t="s">
        <v>269</v>
      </c>
      <c r="D997" s="441" t="s">
        <v>2420</v>
      </c>
      <c r="E997" s="441" t="s">
        <v>2326</v>
      </c>
      <c r="F997" s="474" t="s">
        <v>2440</v>
      </c>
      <c r="G997" s="437" t="s">
        <v>296</v>
      </c>
      <c r="H997" s="475"/>
      <c r="I997" s="439">
        <v>29900</v>
      </c>
      <c r="J997" s="440" t="s">
        <v>2381</v>
      </c>
      <c r="K997" s="437" t="s">
        <v>355</v>
      </c>
    </row>
    <row r="998" spans="1:11" ht="23.25">
      <c r="A998" s="473" t="s">
        <v>1416</v>
      </c>
      <c r="B998" s="437" t="s">
        <v>295</v>
      </c>
      <c r="C998" s="441" t="s">
        <v>269</v>
      </c>
      <c r="D998" s="441" t="s">
        <v>2421</v>
      </c>
      <c r="E998" s="441" t="s">
        <v>2326</v>
      </c>
      <c r="F998" s="474" t="s">
        <v>2440</v>
      </c>
      <c r="G998" s="437" t="s">
        <v>296</v>
      </c>
      <c r="H998" s="475"/>
      <c r="I998" s="439">
        <v>29900</v>
      </c>
      <c r="J998" s="440" t="s">
        <v>2383</v>
      </c>
      <c r="K998" s="437" t="s">
        <v>355</v>
      </c>
    </row>
    <row r="999" spans="1:11" ht="23.25">
      <c r="A999" s="473" t="s">
        <v>1417</v>
      </c>
      <c r="B999" s="437" t="s">
        <v>295</v>
      </c>
      <c r="C999" s="441" t="s">
        <v>269</v>
      </c>
      <c r="D999" s="441" t="s">
        <v>2422</v>
      </c>
      <c r="E999" s="441" t="s">
        <v>2326</v>
      </c>
      <c r="F999" s="474" t="s">
        <v>2440</v>
      </c>
      <c r="G999" s="437" t="s">
        <v>296</v>
      </c>
      <c r="H999" s="475"/>
      <c r="I999" s="439">
        <v>29900</v>
      </c>
      <c r="J999" s="440" t="s">
        <v>2443</v>
      </c>
      <c r="K999" s="437" t="s">
        <v>355</v>
      </c>
    </row>
    <row r="1000" spans="1:11" ht="23.25">
      <c r="A1000" s="473" t="s">
        <v>1418</v>
      </c>
      <c r="B1000" s="437" t="s">
        <v>295</v>
      </c>
      <c r="C1000" s="441" t="s">
        <v>269</v>
      </c>
      <c r="D1000" s="441" t="s">
        <v>2423</v>
      </c>
      <c r="E1000" s="441" t="s">
        <v>2326</v>
      </c>
      <c r="F1000" s="474" t="s">
        <v>2432</v>
      </c>
      <c r="G1000" s="437" t="s">
        <v>296</v>
      </c>
      <c r="H1000" s="475"/>
      <c r="I1000" s="439">
        <v>4200</v>
      </c>
      <c r="J1000" s="440" t="s">
        <v>2443</v>
      </c>
      <c r="K1000" s="437" t="s">
        <v>355</v>
      </c>
    </row>
    <row r="1001" spans="1:11" ht="23.25">
      <c r="A1001" s="473" t="s">
        <v>1419</v>
      </c>
      <c r="B1001" s="437" t="s">
        <v>295</v>
      </c>
      <c r="C1001" s="441" t="s">
        <v>269</v>
      </c>
      <c r="D1001" s="441" t="s">
        <v>2424</v>
      </c>
      <c r="E1001" s="441" t="s">
        <v>2326</v>
      </c>
      <c r="F1001" s="474" t="s">
        <v>2432</v>
      </c>
      <c r="G1001" s="437" t="s">
        <v>296</v>
      </c>
      <c r="H1001" s="475"/>
      <c r="I1001" s="439">
        <v>8400</v>
      </c>
      <c r="J1001" s="440" t="s">
        <v>2383</v>
      </c>
      <c r="K1001" s="437" t="s">
        <v>355</v>
      </c>
    </row>
    <row r="1002" spans="1:11" ht="23.25">
      <c r="A1002" s="473" t="s">
        <v>1420</v>
      </c>
      <c r="B1002" s="437" t="s">
        <v>295</v>
      </c>
      <c r="C1002" s="441" t="s">
        <v>269</v>
      </c>
      <c r="D1002" s="441" t="s">
        <v>2425</v>
      </c>
      <c r="E1002" s="441" t="s">
        <v>2326</v>
      </c>
      <c r="F1002" s="474" t="s">
        <v>2440</v>
      </c>
      <c r="G1002" s="437" t="s">
        <v>296</v>
      </c>
      <c r="H1002" s="475"/>
      <c r="I1002" s="439">
        <v>21900</v>
      </c>
      <c r="J1002" s="440" t="s">
        <v>2383</v>
      </c>
      <c r="K1002" s="437" t="s">
        <v>355</v>
      </c>
    </row>
    <row r="1003" spans="1:11" ht="23.25">
      <c r="A1003" s="473" t="s">
        <v>1421</v>
      </c>
      <c r="B1003" s="437" t="s">
        <v>295</v>
      </c>
      <c r="C1003" s="441" t="s">
        <v>269</v>
      </c>
      <c r="D1003" s="441" t="s">
        <v>2426</v>
      </c>
      <c r="E1003" s="441" t="s">
        <v>2326</v>
      </c>
      <c r="F1003" s="474" t="s">
        <v>2435</v>
      </c>
      <c r="G1003" s="437" t="s">
        <v>296</v>
      </c>
      <c r="H1003" s="475"/>
      <c r="I1003" s="439">
        <v>20900</v>
      </c>
      <c r="J1003" s="440" t="s">
        <v>108</v>
      </c>
      <c r="K1003" s="437" t="s">
        <v>355</v>
      </c>
    </row>
    <row r="1004" spans="1:11" ht="23.25">
      <c r="A1004" s="473" t="s">
        <v>1422</v>
      </c>
      <c r="B1004" s="437" t="s">
        <v>295</v>
      </c>
      <c r="C1004" s="441" t="s">
        <v>269</v>
      </c>
      <c r="D1004" s="441" t="s">
        <v>2427</v>
      </c>
      <c r="E1004" s="441" t="s">
        <v>2326</v>
      </c>
      <c r="F1004" s="474" t="s">
        <v>2432</v>
      </c>
      <c r="G1004" s="437" t="s">
        <v>296</v>
      </c>
      <c r="H1004" s="475"/>
      <c r="I1004" s="439">
        <v>21900</v>
      </c>
      <c r="J1004" s="440" t="s">
        <v>108</v>
      </c>
      <c r="K1004" s="437" t="s">
        <v>355</v>
      </c>
    </row>
    <row r="1005" spans="1:11" ht="23.25">
      <c r="A1005" s="473" t="s">
        <v>1423</v>
      </c>
      <c r="B1005" s="437" t="s">
        <v>295</v>
      </c>
      <c r="C1005" s="441" t="s">
        <v>269</v>
      </c>
      <c r="D1005" s="441" t="s">
        <v>2428</v>
      </c>
      <c r="E1005" s="441" t="s">
        <v>2326</v>
      </c>
      <c r="F1005" s="474" t="s">
        <v>2441</v>
      </c>
      <c r="G1005" s="437" t="s">
        <v>296</v>
      </c>
      <c r="H1005" s="475"/>
      <c r="I1005" s="439">
        <v>3300</v>
      </c>
      <c r="J1005" s="440" t="s">
        <v>2383</v>
      </c>
      <c r="K1005" s="437" t="s">
        <v>355</v>
      </c>
    </row>
    <row r="1006" spans="1:11" ht="23.25">
      <c r="A1006" s="473" t="s">
        <v>1424</v>
      </c>
      <c r="B1006" s="437" t="s">
        <v>295</v>
      </c>
      <c r="C1006" s="441" t="s">
        <v>269</v>
      </c>
      <c r="D1006" s="441" t="s">
        <v>2429</v>
      </c>
      <c r="E1006" s="441" t="s">
        <v>2326</v>
      </c>
      <c r="F1006" s="474" t="s">
        <v>2440</v>
      </c>
      <c r="G1006" s="437" t="s">
        <v>296</v>
      </c>
      <c r="H1006" s="475"/>
      <c r="I1006" s="439">
        <v>29600</v>
      </c>
      <c r="J1006" s="440" t="s">
        <v>2381</v>
      </c>
      <c r="K1006" s="437" t="s">
        <v>355</v>
      </c>
    </row>
    <row r="1007" spans="1:11" ht="23.25">
      <c r="A1007" s="473" t="s">
        <v>1425</v>
      </c>
      <c r="B1007" s="437" t="s">
        <v>295</v>
      </c>
      <c r="C1007" s="441" t="s">
        <v>269</v>
      </c>
      <c r="D1007" s="477" t="s">
        <v>2629</v>
      </c>
      <c r="E1007" s="441" t="s">
        <v>2326</v>
      </c>
      <c r="F1007" s="474" t="s">
        <v>2440</v>
      </c>
      <c r="G1007" s="437" t="s">
        <v>296</v>
      </c>
      <c r="H1007" s="475"/>
      <c r="I1007" s="439">
        <v>22000</v>
      </c>
      <c r="J1007" s="478" t="s">
        <v>108</v>
      </c>
      <c r="K1007" s="437" t="s">
        <v>355</v>
      </c>
    </row>
    <row r="1008" spans="1:11" ht="23.25">
      <c r="A1008" s="473" t="s">
        <v>1426</v>
      </c>
      <c r="B1008" s="437" t="s">
        <v>295</v>
      </c>
      <c r="C1008" s="441" t="s">
        <v>269</v>
      </c>
      <c r="D1008" s="477" t="s">
        <v>2630</v>
      </c>
      <c r="E1008" s="441" t="s">
        <v>2326</v>
      </c>
      <c r="F1008" s="474" t="s">
        <v>2440</v>
      </c>
      <c r="G1008" s="437" t="s">
        <v>296</v>
      </c>
      <c r="H1008" s="475"/>
      <c r="I1008" s="439">
        <v>16000</v>
      </c>
      <c r="J1008" s="478" t="s">
        <v>2631</v>
      </c>
      <c r="K1008" s="437" t="s">
        <v>355</v>
      </c>
    </row>
    <row r="1009" spans="1:11" ht="23.25">
      <c r="A1009" s="58"/>
      <c r="B1009" s="479"/>
      <c r="C1009" s="479"/>
      <c r="D1009" s="479"/>
      <c r="E1009" s="479"/>
      <c r="F1009" s="327"/>
      <c r="G1009" s="58"/>
      <c r="H1009" s="58"/>
      <c r="I1009" s="58"/>
      <c r="J1009" s="58"/>
      <c r="K1009" s="58"/>
    </row>
    <row r="1010" spans="1:11" ht="27" customHeight="1" thickBot="1">
      <c r="A1010" s="705" t="s">
        <v>2641</v>
      </c>
      <c r="B1010" s="706"/>
      <c r="C1010" s="706"/>
      <c r="D1010" s="706"/>
      <c r="E1010" s="706"/>
      <c r="F1010" s="706"/>
      <c r="G1010" s="706"/>
      <c r="H1010" s="425"/>
      <c r="I1010" s="415">
        <f>SUM(I960:I1009)</f>
        <v>884277</v>
      </c>
      <c r="J1010" s="425"/>
      <c r="K1010" s="433"/>
    </row>
    <row r="1011" spans="1:11" ht="24" thickTop="1">
      <c r="A1011" s="713"/>
      <c r="B1011" s="713"/>
      <c r="C1011" s="713"/>
      <c r="D1011" s="713"/>
      <c r="E1011" s="713"/>
      <c r="F1011" s="713"/>
      <c r="G1011" s="713"/>
      <c r="H1011" s="713"/>
      <c r="I1011" s="713"/>
      <c r="J1011" s="375"/>
      <c r="K1011" s="375"/>
    </row>
    <row r="1012" spans="1:11" ht="23.25">
      <c r="A1012" s="705" t="s">
        <v>2463</v>
      </c>
      <c r="B1012" s="706"/>
      <c r="C1012" s="706"/>
      <c r="D1012" s="706"/>
      <c r="E1012" s="706"/>
      <c r="F1012" s="706"/>
      <c r="G1012" s="706"/>
      <c r="H1012" s="706"/>
      <c r="I1012" s="706"/>
      <c r="J1012" s="706"/>
      <c r="K1012" s="707"/>
    </row>
    <row r="1013" spans="1:11" ht="23.25">
      <c r="A1013" s="386" t="s">
        <v>288</v>
      </c>
      <c r="B1013" s="386" t="s">
        <v>35</v>
      </c>
      <c r="C1013" s="386" t="s">
        <v>294</v>
      </c>
      <c r="D1013" s="386" t="s">
        <v>289</v>
      </c>
      <c r="E1013" s="386" t="s">
        <v>290</v>
      </c>
      <c r="F1013" s="386" t="s">
        <v>291</v>
      </c>
      <c r="G1013" s="386" t="s">
        <v>292</v>
      </c>
      <c r="H1013" s="386" t="s">
        <v>292</v>
      </c>
      <c r="I1013" s="386" t="s">
        <v>37</v>
      </c>
      <c r="J1013" s="386" t="s">
        <v>293</v>
      </c>
      <c r="K1013" s="386" t="s">
        <v>76</v>
      </c>
    </row>
    <row r="1014" spans="1:11" ht="23.25">
      <c r="A1014" s="473" t="s">
        <v>435</v>
      </c>
      <c r="B1014" s="437" t="s">
        <v>295</v>
      </c>
      <c r="C1014" s="441" t="s">
        <v>2452</v>
      </c>
      <c r="D1014" s="441" t="s">
        <v>2445</v>
      </c>
      <c r="E1014" s="441" t="s">
        <v>2453</v>
      </c>
      <c r="F1014" s="474" t="s">
        <v>2457</v>
      </c>
      <c r="G1014" s="437" t="s">
        <v>296</v>
      </c>
      <c r="H1014" s="475"/>
      <c r="I1014" s="439">
        <v>97000</v>
      </c>
      <c r="J1014" s="440" t="s">
        <v>2382</v>
      </c>
      <c r="K1014" s="437" t="s">
        <v>355</v>
      </c>
    </row>
    <row r="1015" spans="1:11" ht="23.25">
      <c r="A1015" s="473" t="s">
        <v>436</v>
      </c>
      <c r="B1015" s="437" t="s">
        <v>295</v>
      </c>
      <c r="C1015" s="441" t="s">
        <v>2452</v>
      </c>
      <c r="D1015" s="441" t="s">
        <v>2446</v>
      </c>
      <c r="E1015" s="441" t="s">
        <v>2454</v>
      </c>
      <c r="F1015" s="474" t="s">
        <v>2458</v>
      </c>
      <c r="G1015" s="437" t="s">
        <v>296</v>
      </c>
      <c r="H1015" s="475"/>
      <c r="I1015" s="439">
        <v>34000</v>
      </c>
      <c r="J1015" s="440" t="s">
        <v>2382</v>
      </c>
      <c r="K1015" s="437" t="s">
        <v>355</v>
      </c>
    </row>
    <row r="1016" spans="1:11" ht="23.25">
      <c r="A1016" s="473" t="s">
        <v>437</v>
      </c>
      <c r="B1016" s="437" t="s">
        <v>295</v>
      </c>
      <c r="C1016" s="441" t="s">
        <v>2452</v>
      </c>
      <c r="D1016" s="441" t="s">
        <v>2447</v>
      </c>
      <c r="E1016" s="441" t="s">
        <v>2455</v>
      </c>
      <c r="F1016" s="474" t="s">
        <v>2459</v>
      </c>
      <c r="G1016" s="437" t="s">
        <v>296</v>
      </c>
      <c r="H1016" s="475"/>
      <c r="I1016" s="439">
        <v>3500</v>
      </c>
      <c r="J1016" s="440" t="s">
        <v>2382</v>
      </c>
      <c r="K1016" s="437" t="s">
        <v>355</v>
      </c>
    </row>
    <row r="1017" spans="1:11" ht="23.25">
      <c r="A1017" s="473" t="s">
        <v>438</v>
      </c>
      <c r="B1017" s="437" t="s">
        <v>295</v>
      </c>
      <c r="C1017" s="441" t="s">
        <v>2452</v>
      </c>
      <c r="D1017" s="441" t="s">
        <v>2448</v>
      </c>
      <c r="E1017" s="441" t="s">
        <v>2456</v>
      </c>
      <c r="F1017" s="474" t="s">
        <v>2460</v>
      </c>
      <c r="G1017" s="437" t="s">
        <v>296</v>
      </c>
      <c r="H1017" s="475"/>
      <c r="I1017" s="439">
        <v>3500</v>
      </c>
      <c r="J1017" s="440" t="s">
        <v>2382</v>
      </c>
      <c r="K1017" s="437" t="s">
        <v>355</v>
      </c>
    </row>
    <row r="1018" spans="1:11" ht="23.25">
      <c r="A1018" s="473" t="s">
        <v>439</v>
      </c>
      <c r="B1018" s="437" t="s">
        <v>295</v>
      </c>
      <c r="C1018" s="441" t="s">
        <v>2452</v>
      </c>
      <c r="D1018" s="441" t="s">
        <v>2449</v>
      </c>
      <c r="E1018" s="441" t="s">
        <v>2326</v>
      </c>
      <c r="F1018" s="474" t="s">
        <v>2461</v>
      </c>
      <c r="G1018" s="437" t="s">
        <v>296</v>
      </c>
      <c r="H1018" s="475"/>
      <c r="I1018" s="439">
        <v>8400</v>
      </c>
      <c r="J1018" s="440" t="s">
        <v>2382</v>
      </c>
      <c r="K1018" s="437" t="s">
        <v>355</v>
      </c>
    </row>
    <row r="1019" spans="1:11" ht="23.25">
      <c r="A1019" s="473" t="s">
        <v>440</v>
      </c>
      <c r="B1019" s="437" t="s">
        <v>295</v>
      </c>
      <c r="C1019" s="441" t="s">
        <v>2452</v>
      </c>
      <c r="D1019" s="441" t="s">
        <v>2450</v>
      </c>
      <c r="E1019" s="441" t="s">
        <v>2326</v>
      </c>
      <c r="F1019" s="474" t="s">
        <v>2461</v>
      </c>
      <c r="G1019" s="437" t="s">
        <v>296</v>
      </c>
      <c r="H1019" s="475"/>
      <c r="I1019" s="439">
        <v>8400</v>
      </c>
      <c r="J1019" s="440" t="s">
        <v>2382</v>
      </c>
      <c r="K1019" s="437" t="s">
        <v>355</v>
      </c>
    </row>
    <row r="1020" spans="1:11" ht="23.25">
      <c r="A1020" s="473" t="s">
        <v>441</v>
      </c>
      <c r="B1020" s="437" t="s">
        <v>295</v>
      </c>
      <c r="C1020" s="441" t="s">
        <v>2452</v>
      </c>
      <c r="D1020" s="441" t="s">
        <v>2451</v>
      </c>
      <c r="E1020" s="441" t="s">
        <v>2326</v>
      </c>
      <c r="F1020" s="474" t="s">
        <v>2462</v>
      </c>
      <c r="G1020" s="437" t="s">
        <v>296</v>
      </c>
      <c r="H1020" s="475"/>
      <c r="I1020" s="439">
        <v>30000</v>
      </c>
      <c r="J1020" s="440" t="s">
        <v>2382</v>
      </c>
      <c r="K1020" s="437" t="s">
        <v>355</v>
      </c>
    </row>
    <row r="1021" spans="1:11" ht="23.25">
      <c r="A1021" s="473" t="s">
        <v>442</v>
      </c>
      <c r="B1021" s="437" t="s">
        <v>295</v>
      </c>
      <c r="C1021" s="441" t="s">
        <v>2452</v>
      </c>
      <c r="D1021" s="441" t="s">
        <v>2632</v>
      </c>
      <c r="E1021" s="441" t="s">
        <v>2326</v>
      </c>
      <c r="F1021" s="474" t="s">
        <v>2633</v>
      </c>
      <c r="G1021" s="437" t="s">
        <v>296</v>
      </c>
      <c r="H1021" s="475"/>
      <c r="I1021" s="439">
        <v>8000</v>
      </c>
      <c r="J1021" s="478" t="s">
        <v>2382</v>
      </c>
      <c r="K1021" s="437" t="s">
        <v>355</v>
      </c>
    </row>
    <row r="1022" spans="1:11" ht="23.25">
      <c r="A1022" s="473"/>
      <c r="B1022" s="437"/>
      <c r="C1022" s="441"/>
      <c r="D1022" s="441"/>
      <c r="E1022" s="441"/>
      <c r="F1022" s="474"/>
      <c r="G1022" s="437"/>
      <c r="H1022" s="475"/>
      <c r="I1022" s="439"/>
      <c r="J1022" s="440"/>
      <c r="K1022" s="437"/>
    </row>
    <row r="1023" spans="1:11" ht="23.25">
      <c r="A1023" s="409"/>
      <c r="B1023" s="275"/>
      <c r="C1023" s="457"/>
      <c r="D1023" s="457"/>
      <c r="E1023" s="468"/>
      <c r="F1023" s="467"/>
      <c r="G1023" s="275"/>
      <c r="H1023" s="52"/>
      <c r="I1023" s="418"/>
      <c r="J1023" s="417"/>
      <c r="K1023" s="278"/>
    </row>
    <row r="1024" spans="1:11" ht="27" customHeight="1" thickBot="1">
      <c r="A1024" s="705" t="s">
        <v>2641</v>
      </c>
      <c r="B1024" s="706"/>
      <c r="C1024" s="706"/>
      <c r="D1024" s="706"/>
      <c r="E1024" s="706"/>
      <c r="F1024" s="706"/>
      <c r="G1024" s="706"/>
      <c r="H1024" s="416"/>
      <c r="I1024" s="419">
        <f>SUM(I1014:I1023)</f>
        <v>192800</v>
      </c>
      <c r="J1024" s="425"/>
      <c r="K1024" s="433"/>
    </row>
    <row r="1025" ht="24" thickTop="1"/>
    <row r="1028" ht="23.25">
      <c r="E1028" s="389"/>
    </row>
    <row r="1030" spans="1:11" ht="23.25">
      <c r="A1030" s="705" t="s">
        <v>2494</v>
      </c>
      <c r="B1030" s="706"/>
      <c r="C1030" s="706"/>
      <c r="D1030" s="706"/>
      <c r="E1030" s="706"/>
      <c r="F1030" s="706"/>
      <c r="G1030" s="706"/>
      <c r="H1030" s="706"/>
      <c r="I1030" s="706"/>
      <c r="J1030" s="706"/>
      <c r="K1030" s="707"/>
    </row>
    <row r="1031" spans="1:11" ht="23.25">
      <c r="A1031" s="386" t="s">
        <v>288</v>
      </c>
      <c r="B1031" s="386" t="s">
        <v>35</v>
      </c>
      <c r="C1031" s="386" t="s">
        <v>294</v>
      </c>
      <c r="D1031" s="386" t="s">
        <v>289</v>
      </c>
      <c r="E1031" s="386" t="s">
        <v>290</v>
      </c>
      <c r="F1031" s="386" t="s">
        <v>291</v>
      </c>
      <c r="G1031" s="386" t="s">
        <v>292</v>
      </c>
      <c r="H1031" s="386" t="s">
        <v>292</v>
      </c>
      <c r="I1031" s="386" t="s">
        <v>37</v>
      </c>
      <c r="J1031" s="386" t="s">
        <v>293</v>
      </c>
      <c r="K1031" s="386" t="s">
        <v>76</v>
      </c>
    </row>
    <row r="1032" spans="1:11" ht="23.25">
      <c r="A1032" s="473" t="s">
        <v>435</v>
      </c>
      <c r="B1032" s="437" t="s">
        <v>295</v>
      </c>
      <c r="C1032" s="441" t="s">
        <v>268</v>
      </c>
      <c r="D1032" s="441" t="s">
        <v>2464</v>
      </c>
      <c r="E1032" s="441" t="s">
        <v>2484</v>
      </c>
      <c r="F1032" s="474" t="s">
        <v>2487</v>
      </c>
      <c r="G1032" s="437" t="s">
        <v>296</v>
      </c>
      <c r="H1032" s="326"/>
      <c r="I1032" s="439">
        <v>2600</v>
      </c>
      <c r="J1032" s="440" t="s">
        <v>2381</v>
      </c>
      <c r="K1032" s="437" t="s">
        <v>355</v>
      </c>
    </row>
    <row r="1033" spans="1:11" ht="23.25">
      <c r="A1033" s="473" t="s">
        <v>436</v>
      </c>
      <c r="B1033" s="437" t="s">
        <v>295</v>
      </c>
      <c r="C1033" s="441" t="s">
        <v>268</v>
      </c>
      <c r="D1033" s="441" t="s">
        <v>2465</v>
      </c>
      <c r="E1033" s="441" t="s">
        <v>2485</v>
      </c>
      <c r="F1033" s="474" t="s">
        <v>2485</v>
      </c>
      <c r="G1033" s="437" t="s">
        <v>296</v>
      </c>
      <c r="H1033" s="326"/>
      <c r="I1033" s="439">
        <v>3990</v>
      </c>
      <c r="J1033" s="440" t="s">
        <v>2381</v>
      </c>
      <c r="K1033" s="437" t="s">
        <v>355</v>
      </c>
    </row>
    <row r="1034" spans="1:11" ht="23.25">
      <c r="A1034" s="473" t="s">
        <v>437</v>
      </c>
      <c r="B1034" s="437" t="s">
        <v>295</v>
      </c>
      <c r="C1034" s="441" t="s">
        <v>268</v>
      </c>
      <c r="D1034" s="441" t="s">
        <v>2466</v>
      </c>
      <c r="E1034" s="441" t="s">
        <v>2326</v>
      </c>
      <c r="F1034" s="474" t="s">
        <v>2488</v>
      </c>
      <c r="G1034" s="437" t="s">
        <v>296</v>
      </c>
      <c r="H1034" s="326"/>
      <c r="I1034" s="439">
        <v>31000</v>
      </c>
      <c r="J1034" s="440" t="s">
        <v>2381</v>
      </c>
      <c r="K1034" s="437" t="s">
        <v>355</v>
      </c>
    </row>
    <row r="1035" spans="1:11" ht="23.25">
      <c r="A1035" s="473" t="s">
        <v>438</v>
      </c>
      <c r="B1035" s="437" t="s">
        <v>295</v>
      </c>
      <c r="C1035" s="441" t="s">
        <v>268</v>
      </c>
      <c r="D1035" s="441" t="s">
        <v>2467</v>
      </c>
      <c r="E1035" s="441" t="s">
        <v>2326</v>
      </c>
      <c r="F1035" s="474" t="s">
        <v>2488</v>
      </c>
      <c r="G1035" s="437" t="s">
        <v>296</v>
      </c>
      <c r="H1035" s="326"/>
      <c r="I1035" s="439">
        <v>31000</v>
      </c>
      <c r="J1035" s="440" t="s">
        <v>2381</v>
      </c>
      <c r="K1035" s="437" t="s">
        <v>355</v>
      </c>
    </row>
    <row r="1036" spans="1:11" ht="23.25">
      <c r="A1036" s="473" t="s">
        <v>439</v>
      </c>
      <c r="B1036" s="437" t="s">
        <v>295</v>
      </c>
      <c r="C1036" s="441" t="s">
        <v>268</v>
      </c>
      <c r="D1036" s="441" t="s">
        <v>2468</v>
      </c>
      <c r="E1036" s="441" t="s">
        <v>2326</v>
      </c>
      <c r="F1036" s="474" t="s">
        <v>2488</v>
      </c>
      <c r="G1036" s="437" t="s">
        <v>296</v>
      </c>
      <c r="H1036" s="326"/>
      <c r="I1036" s="439">
        <v>31000</v>
      </c>
      <c r="J1036" s="440" t="s">
        <v>2381</v>
      </c>
      <c r="K1036" s="437" t="s">
        <v>355</v>
      </c>
    </row>
    <row r="1037" spans="1:11" ht="23.25">
      <c r="A1037" s="473" t="s">
        <v>440</v>
      </c>
      <c r="B1037" s="437" t="s">
        <v>295</v>
      </c>
      <c r="C1037" s="441" t="s">
        <v>268</v>
      </c>
      <c r="D1037" s="441" t="s">
        <v>2469</v>
      </c>
      <c r="E1037" s="441" t="s">
        <v>2486</v>
      </c>
      <c r="F1037" s="474" t="s">
        <v>2486</v>
      </c>
      <c r="G1037" s="437" t="s">
        <v>296</v>
      </c>
      <c r="H1037" s="326"/>
      <c r="I1037" s="439">
        <v>7276</v>
      </c>
      <c r="J1037" s="440" t="s">
        <v>2381</v>
      </c>
      <c r="K1037" s="437" t="s">
        <v>355</v>
      </c>
    </row>
    <row r="1038" spans="1:11" ht="23.25">
      <c r="A1038" s="473" t="s">
        <v>441</v>
      </c>
      <c r="B1038" s="437" t="s">
        <v>295</v>
      </c>
      <c r="C1038" s="441" t="s">
        <v>268</v>
      </c>
      <c r="D1038" s="441" t="s">
        <v>2470</v>
      </c>
      <c r="E1038" s="441" t="s">
        <v>2326</v>
      </c>
      <c r="F1038" s="474" t="s">
        <v>2489</v>
      </c>
      <c r="G1038" s="437" t="s">
        <v>296</v>
      </c>
      <c r="H1038" s="326"/>
      <c r="I1038" s="439">
        <v>3852</v>
      </c>
      <c r="J1038" s="440" t="s">
        <v>2381</v>
      </c>
      <c r="K1038" s="437" t="s">
        <v>355</v>
      </c>
    </row>
    <row r="1039" spans="1:11" ht="23.25">
      <c r="A1039" s="473" t="s">
        <v>442</v>
      </c>
      <c r="B1039" s="437" t="s">
        <v>295</v>
      </c>
      <c r="C1039" s="441" t="s">
        <v>268</v>
      </c>
      <c r="D1039" s="441" t="s">
        <v>2471</v>
      </c>
      <c r="E1039" s="441" t="s">
        <v>2486</v>
      </c>
      <c r="F1039" s="474" t="s">
        <v>2490</v>
      </c>
      <c r="G1039" s="437" t="s">
        <v>296</v>
      </c>
      <c r="H1039" s="326"/>
      <c r="I1039" s="439">
        <v>53700</v>
      </c>
      <c r="J1039" s="440" t="s">
        <v>2381</v>
      </c>
      <c r="K1039" s="437" t="s">
        <v>355</v>
      </c>
    </row>
    <row r="1040" spans="1:11" ht="23.25">
      <c r="A1040" s="473" t="s">
        <v>443</v>
      </c>
      <c r="B1040" s="437" t="s">
        <v>295</v>
      </c>
      <c r="C1040" s="441" t="s">
        <v>268</v>
      </c>
      <c r="D1040" s="441" t="s">
        <v>2472</v>
      </c>
      <c r="E1040" s="441" t="s">
        <v>2486</v>
      </c>
      <c r="F1040" s="474" t="s">
        <v>2490</v>
      </c>
      <c r="G1040" s="437" t="s">
        <v>296</v>
      </c>
      <c r="H1040" s="326"/>
      <c r="I1040" s="439">
        <v>24000</v>
      </c>
      <c r="J1040" s="440" t="s">
        <v>2381</v>
      </c>
      <c r="K1040" s="437" t="s">
        <v>355</v>
      </c>
    </row>
    <row r="1041" spans="1:11" ht="23.25">
      <c r="A1041" s="473" t="s">
        <v>444</v>
      </c>
      <c r="B1041" s="437" t="s">
        <v>295</v>
      </c>
      <c r="C1041" s="441" t="s">
        <v>268</v>
      </c>
      <c r="D1041" s="441" t="s">
        <v>2473</v>
      </c>
      <c r="E1041" s="441" t="s">
        <v>2486</v>
      </c>
      <c r="F1041" s="474" t="s">
        <v>2486</v>
      </c>
      <c r="G1041" s="437" t="s">
        <v>296</v>
      </c>
      <c r="H1041" s="326"/>
      <c r="I1041" s="439">
        <v>6800</v>
      </c>
      <c r="J1041" s="440" t="s">
        <v>2381</v>
      </c>
      <c r="K1041" s="437" t="s">
        <v>355</v>
      </c>
    </row>
    <row r="1042" spans="1:11" ht="23.25">
      <c r="A1042" s="473" t="s">
        <v>445</v>
      </c>
      <c r="B1042" s="437" t="s">
        <v>295</v>
      </c>
      <c r="C1042" s="441" t="s">
        <v>268</v>
      </c>
      <c r="D1042" s="441" t="s">
        <v>2474</v>
      </c>
      <c r="E1042" s="441" t="s">
        <v>2326</v>
      </c>
      <c r="F1042" s="474" t="s">
        <v>2491</v>
      </c>
      <c r="G1042" s="437" t="s">
        <v>296</v>
      </c>
      <c r="H1042" s="326"/>
      <c r="I1042" s="439">
        <v>2000</v>
      </c>
      <c r="J1042" s="440" t="s">
        <v>2381</v>
      </c>
      <c r="K1042" s="437" t="s">
        <v>355</v>
      </c>
    </row>
    <row r="1043" spans="1:11" ht="23.25">
      <c r="A1043" s="473" t="s">
        <v>446</v>
      </c>
      <c r="B1043" s="437" t="s">
        <v>295</v>
      </c>
      <c r="C1043" s="441" t="s">
        <v>268</v>
      </c>
      <c r="D1043" s="441" t="s">
        <v>2475</v>
      </c>
      <c r="E1043" s="441" t="s">
        <v>2326</v>
      </c>
      <c r="F1043" s="474" t="s">
        <v>2491</v>
      </c>
      <c r="G1043" s="437" t="s">
        <v>296</v>
      </c>
      <c r="H1043" s="326"/>
      <c r="I1043" s="439">
        <v>2000</v>
      </c>
      <c r="J1043" s="440" t="s">
        <v>2381</v>
      </c>
      <c r="K1043" s="437" t="s">
        <v>355</v>
      </c>
    </row>
    <row r="1044" spans="1:11" ht="23.25">
      <c r="A1044" s="473" t="s">
        <v>447</v>
      </c>
      <c r="B1044" s="437" t="s">
        <v>295</v>
      </c>
      <c r="C1044" s="441" t="s">
        <v>268</v>
      </c>
      <c r="D1044" s="441" t="s">
        <v>2476</v>
      </c>
      <c r="E1044" s="441" t="s">
        <v>2326</v>
      </c>
      <c r="F1044" s="474" t="s">
        <v>2489</v>
      </c>
      <c r="G1044" s="437" t="s">
        <v>296</v>
      </c>
      <c r="H1044" s="326"/>
      <c r="I1044" s="439">
        <v>1500</v>
      </c>
      <c r="J1044" s="440" t="s">
        <v>2381</v>
      </c>
      <c r="K1044" s="437" t="s">
        <v>355</v>
      </c>
    </row>
    <row r="1045" spans="1:11" ht="23.25">
      <c r="A1045" s="473" t="s">
        <v>448</v>
      </c>
      <c r="B1045" s="437" t="s">
        <v>295</v>
      </c>
      <c r="C1045" s="441" t="s">
        <v>268</v>
      </c>
      <c r="D1045" s="441" t="s">
        <v>2477</v>
      </c>
      <c r="E1045" s="441" t="s">
        <v>2326</v>
      </c>
      <c r="F1045" s="474" t="s">
        <v>2492</v>
      </c>
      <c r="G1045" s="437" t="s">
        <v>296</v>
      </c>
      <c r="H1045" s="326"/>
      <c r="I1045" s="439">
        <v>600</v>
      </c>
      <c r="J1045" s="440" t="s">
        <v>2381</v>
      </c>
      <c r="K1045" s="437" t="s">
        <v>355</v>
      </c>
    </row>
    <row r="1046" spans="1:11" ht="23.25">
      <c r="A1046" s="473" t="s">
        <v>449</v>
      </c>
      <c r="B1046" s="437" t="s">
        <v>295</v>
      </c>
      <c r="C1046" s="441" t="s">
        <v>268</v>
      </c>
      <c r="D1046" s="441" t="s">
        <v>2478</v>
      </c>
      <c r="E1046" s="441" t="s">
        <v>2486</v>
      </c>
      <c r="F1046" s="474" t="s">
        <v>2486</v>
      </c>
      <c r="G1046" s="437" t="s">
        <v>296</v>
      </c>
      <c r="H1046" s="326"/>
      <c r="I1046" s="439">
        <v>12900</v>
      </c>
      <c r="J1046" s="440" t="s">
        <v>2381</v>
      </c>
      <c r="K1046" s="437" t="s">
        <v>355</v>
      </c>
    </row>
    <row r="1047" spans="1:11" ht="23.25">
      <c r="A1047" s="473" t="s">
        <v>450</v>
      </c>
      <c r="B1047" s="437" t="s">
        <v>295</v>
      </c>
      <c r="C1047" s="441" t="s">
        <v>268</v>
      </c>
      <c r="D1047" s="441" t="s">
        <v>2479</v>
      </c>
      <c r="E1047" s="441" t="s">
        <v>2326</v>
      </c>
      <c r="F1047" s="474" t="s">
        <v>2493</v>
      </c>
      <c r="G1047" s="437" t="s">
        <v>296</v>
      </c>
      <c r="H1047" s="326"/>
      <c r="I1047" s="439">
        <v>7500</v>
      </c>
      <c r="J1047" s="440" t="s">
        <v>2381</v>
      </c>
      <c r="K1047" s="437" t="s">
        <v>355</v>
      </c>
    </row>
    <row r="1048" spans="1:11" ht="23.25">
      <c r="A1048" s="473" t="s">
        <v>451</v>
      </c>
      <c r="B1048" s="437" t="s">
        <v>295</v>
      </c>
      <c r="C1048" s="441" t="s">
        <v>268</v>
      </c>
      <c r="D1048" s="441" t="s">
        <v>2480</v>
      </c>
      <c r="E1048" s="441" t="s">
        <v>2326</v>
      </c>
      <c r="F1048" s="474" t="s">
        <v>2493</v>
      </c>
      <c r="G1048" s="437" t="s">
        <v>296</v>
      </c>
      <c r="H1048" s="475"/>
      <c r="I1048" s="439">
        <v>7500</v>
      </c>
      <c r="J1048" s="440" t="s">
        <v>2381</v>
      </c>
      <c r="K1048" s="437" t="s">
        <v>355</v>
      </c>
    </row>
    <row r="1049" spans="1:11" ht="23.25">
      <c r="A1049" s="473" t="s">
        <v>452</v>
      </c>
      <c r="B1049" s="437" t="s">
        <v>295</v>
      </c>
      <c r="C1049" s="441" t="s">
        <v>268</v>
      </c>
      <c r="D1049" s="441" t="s">
        <v>2481</v>
      </c>
      <c r="E1049" s="441" t="s">
        <v>2326</v>
      </c>
      <c r="F1049" s="474" t="s">
        <v>2492</v>
      </c>
      <c r="G1049" s="437" t="s">
        <v>296</v>
      </c>
      <c r="H1049" s="475"/>
      <c r="I1049" s="439">
        <v>2600</v>
      </c>
      <c r="J1049" s="440" t="s">
        <v>2381</v>
      </c>
      <c r="K1049" s="437" t="s">
        <v>355</v>
      </c>
    </row>
    <row r="1050" spans="1:11" ht="23.25">
      <c r="A1050" s="473" t="s">
        <v>453</v>
      </c>
      <c r="B1050" s="437" t="s">
        <v>295</v>
      </c>
      <c r="C1050" s="441" t="s">
        <v>268</v>
      </c>
      <c r="D1050" s="441" t="s">
        <v>2482</v>
      </c>
      <c r="E1050" s="441" t="s">
        <v>2326</v>
      </c>
      <c r="F1050" s="474" t="s">
        <v>2492</v>
      </c>
      <c r="G1050" s="437" t="s">
        <v>296</v>
      </c>
      <c r="H1050" s="475"/>
      <c r="I1050" s="439">
        <v>2600</v>
      </c>
      <c r="J1050" s="440" t="s">
        <v>2381</v>
      </c>
      <c r="K1050" s="437" t="s">
        <v>355</v>
      </c>
    </row>
    <row r="1051" spans="1:11" ht="23.25">
      <c r="A1051" s="473" t="s">
        <v>454</v>
      </c>
      <c r="B1051" s="437" t="s">
        <v>295</v>
      </c>
      <c r="C1051" s="441" t="s">
        <v>268</v>
      </c>
      <c r="D1051" s="441" t="s">
        <v>2483</v>
      </c>
      <c r="E1051" s="441" t="s">
        <v>2326</v>
      </c>
      <c r="F1051" s="474" t="s">
        <v>2492</v>
      </c>
      <c r="G1051" s="437" t="s">
        <v>296</v>
      </c>
      <c r="H1051" s="475"/>
      <c r="I1051" s="439">
        <v>2600</v>
      </c>
      <c r="J1051" s="440" t="s">
        <v>2381</v>
      </c>
      <c r="K1051" s="437" t="s">
        <v>355</v>
      </c>
    </row>
    <row r="1052" spans="1:11" ht="23.25">
      <c r="A1052" s="382"/>
      <c r="B1052" s="362"/>
      <c r="C1052" s="456"/>
      <c r="D1052" s="456"/>
      <c r="E1052" s="456"/>
      <c r="F1052" s="444"/>
      <c r="G1052" s="316"/>
      <c r="H1052" s="47"/>
      <c r="I1052" s="393"/>
      <c r="J1052" s="392"/>
      <c r="K1052" s="316"/>
    </row>
    <row r="1053" spans="1:11" ht="23.25">
      <c r="A1053" s="409"/>
      <c r="B1053" s="275"/>
      <c r="C1053" s="457"/>
      <c r="D1053" s="457"/>
      <c r="E1053" s="468"/>
      <c r="F1053" s="467"/>
      <c r="G1053" s="275"/>
      <c r="H1053" s="52"/>
      <c r="I1053" s="418"/>
      <c r="J1053" s="417"/>
      <c r="K1053" s="278"/>
    </row>
    <row r="1054" spans="1:11" ht="24" thickBot="1">
      <c r="A1054" s="705" t="s">
        <v>2641</v>
      </c>
      <c r="B1054" s="706"/>
      <c r="C1054" s="706"/>
      <c r="D1054" s="706"/>
      <c r="E1054" s="706"/>
      <c r="F1054" s="706"/>
      <c r="G1054" s="706"/>
      <c r="H1054" s="416"/>
      <c r="I1054" s="419">
        <f>SUM(I1032:I1053)</f>
        <v>237018</v>
      </c>
      <c r="J1054" s="383"/>
      <c r="K1054" s="384"/>
    </row>
    <row r="1055" ht="24" thickTop="1"/>
    <row r="1067" spans="1:11" ht="23.25">
      <c r="A1067" s="705" t="s">
        <v>2500</v>
      </c>
      <c r="B1067" s="706"/>
      <c r="C1067" s="706"/>
      <c r="D1067" s="706"/>
      <c r="E1067" s="706"/>
      <c r="F1067" s="706"/>
      <c r="G1067" s="706"/>
      <c r="H1067" s="706"/>
      <c r="I1067" s="706"/>
      <c r="J1067" s="706"/>
      <c r="K1067" s="707"/>
    </row>
    <row r="1068" spans="1:11" ht="23.25">
      <c r="A1068" s="386" t="s">
        <v>288</v>
      </c>
      <c r="B1068" s="386" t="s">
        <v>35</v>
      </c>
      <c r="C1068" s="386" t="s">
        <v>294</v>
      </c>
      <c r="D1068" s="386" t="s">
        <v>289</v>
      </c>
      <c r="E1068" s="386" t="s">
        <v>290</v>
      </c>
      <c r="F1068" s="386" t="s">
        <v>291</v>
      </c>
      <c r="G1068" s="386" t="s">
        <v>292</v>
      </c>
      <c r="H1068" s="390" t="s">
        <v>297</v>
      </c>
      <c r="I1068" s="386" t="s">
        <v>37</v>
      </c>
      <c r="J1068" s="386" t="s">
        <v>293</v>
      </c>
      <c r="K1068" s="386" t="s">
        <v>76</v>
      </c>
    </row>
    <row r="1069" spans="1:11" ht="23.25">
      <c r="A1069" s="473" t="s">
        <v>435</v>
      </c>
      <c r="B1069" s="437" t="s">
        <v>295</v>
      </c>
      <c r="C1069" s="474" t="s">
        <v>2497</v>
      </c>
      <c r="D1069" s="441" t="s">
        <v>2495</v>
      </c>
      <c r="E1069" s="441" t="s">
        <v>2498</v>
      </c>
      <c r="F1069" s="474" t="s">
        <v>2498</v>
      </c>
      <c r="G1069" s="437" t="s">
        <v>296</v>
      </c>
      <c r="H1069" s="438"/>
      <c r="I1069" s="439">
        <v>569000</v>
      </c>
      <c r="J1069" s="440" t="s">
        <v>2381</v>
      </c>
      <c r="K1069" s="437" t="s">
        <v>355</v>
      </c>
    </row>
    <row r="1070" spans="1:11" ht="23.25">
      <c r="A1070" s="473" t="s">
        <v>436</v>
      </c>
      <c r="B1070" s="437" t="s">
        <v>295</v>
      </c>
      <c r="C1070" s="474" t="s">
        <v>2497</v>
      </c>
      <c r="D1070" s="441" t="s">
        <v>2496</v>
      </c>
      <c r="E1070" s="441" t="s">
        <v>2499</v>
      </c>
      <c r="F1070" s="474" t="s">
        <v>2499</v>
      </c>
      <c r="G1070" s="437" t="s">
        <v>296</v>
      </c>
      <c r="H1070" s="438"/>
      <c r="I1070" s="439">
        <v>1992000</v>
      </c>
      <c r="J1070" s="440" t="s">
        <v>2381</v>
      </c>
      <c r="K1070" s="437" t="s">
        <v>355</v>
      </c>
    </row>
    <row r="1071" spans="1:11" ht="23.25">
      <c r="A1071" s="382"/>
      <c r="B1071" s="362"/>
      <c r="C1071" s="458"/>
      <c r="D1071" s="458"/>
      <c r="E1071" s="458"/>
      <c r="F1071" s="445"/>
      <c r="G1071" s="316"/>
      <c r="H1071" s="386"/>
      <c r="I1071" s="396"/>
      <c r="J1071" s="395"/>
      <c r="K1071" s="316"/>
    </row>
    <row r="1072" spans="1:11" ht="23.25">
      <c r="A1072" s="382"/>
      <c r="B1072" s="362"/>
      <c r="C1072" s="458"/>
      <c r="D1072" s="458"/>
      <c r="E1072" s="458"/>
      <c r="F1072" s="445"/>
      <c r="G1072" s="316"/>
      <c r="H1072" s="386"/>
      <c r="I1072" s="396"/>
      <c r="J1072" s="395"/>
      <c r="K1072" s="316"/>
    </row>
    <row r="1073" spans="1:11" ht="23.25">
      <c r="A1073" s="382"/>
      <c r="B1073" s="362"/>
      <c r="C1073" s="458"/>
      <c r="D1073" s="458"/>
      <c r="E1073" s="458"/>
      <c r="F1073" s="445"/>
      <c r="G1073" s="316"/>
      <c r="H1073" s="386"/>
      <c r="I1073" s="396"/>
      <c r="J1073" s="395"/>
      <c r="K1073" s="316"/>
    </row>
    <row r="1074" spans="1:11" ht="23.25">
      <c r="A1074" s="382"/>
      <c r="B1074" s="362"/>
      <c r="C1074" s="458"/>
      <c r="D1074" s="458"/>
      <c r="E1074" s="458"/>
      <c r="F1074" s="469"/>
      <c r="G1074" s="316"/>
      <c r="H1074" s="47"/>
      <c r="I1074" s="396"/>
      <c r="J1074" s="395"/>
      <c r="K1074" s="316"/>
    </row>
    <row r="1075" spans="1:11" ht="23.25">
      <c r="A1075" s="382"/>
      <c r="B1075" s="362"/>
      <c r="C1075" s="458"/>
      <c r="D1075" s="458"/>
      <c r="E1075" s="458"/>
      <c r="F1075" s="469"/>
      <c r="G1075" s="316"/>
      <c r="H1075" s="47"/>
      <c r="I1075" s="396"/>
      <c r="J1075" s="395"/>
      <c r="K1075" s="316"/>
    </row>
    <row r="1076" spans="1:11" ht="23.25">
      <c r="A1076" s="382"/>
      <c r="B1076" s="362"/>
      <c r="C1076" s="458"/>
      <c r="D1076" s="458"/>
      <c r="E1076" s="458"/>
      <c r="F1076" s="469"/>
      <c r="G1076" s="316"/>
      <c r="H1076" s="47"/>
      <c r="I1076" s="396"/>
      <c r="J1076" s="395"/>
      <c r="K1076" s="316"/>
    </row>
    <row r="1077" spans="1:11" ht="23.25">
      <c r="A1077" s="382"/>
      <c r="B1077" s="362"/>
      <c r="C1077" s="458"/>
      <c r="D1077" s="458"/>
      <c r="E1077" s="458"/>
      <c r="F1077" s="469"/>
      <c r="G1077" s="316"/>
      <c r="H1077" s="47"/>
      <c r="I1077" s="396"/>
      <c r="J1077" s="395"/>
      <c r="K1077" s="316"/>
    </row>
    <row r="1078" spans="1:11" ht="23.25">
      <c r="A1078" s="409"/>
      <c r="B1078" s="278"/>
      <c r="C1078" s="459"/>
      <c r="D1078" s="459"/>
      <c r="E1078" s="459"/>
      <c r="F1078" s="446"/>
      <c r="G1078" s="278"/>
      <c r="H1078" s="50"/>
      <c r="I1078" s="420"/>
      <c r="J1078" s="421"/>
      <c r="K1078" s="278"/>
    </row>
    <row r="1079" spans="1:11" ht="24" thickBot="1">
      <c r="A1079" s="711" t="s">
        <v>2641</v>
      </c>
      <c r="B1079" s="712"/>
      <c r="C1079" s="712"/>
      <c r="D1079" s="712"/>
      <c r="E1079" s="712"/>
      <c r="F1079" s="712"/>
      <c r="G1079" s="712"/>
      <c r="H1079" s="430"/>
      <c r="I1079" s="429">
        <f>SUM(I1069:I1078)</f>
        <v>2561000</v>
      </c>
      <c r="J1079" s="431"/>
      <c r="K1079" s="432"/>
    </row>
    <row r="1080" ht="24" thickTop="1"/>
    <row r="1085" spans="1:11" ht="23.25">
      <c r="A1085" s="705" t="s">
        <v>2506</v>
      </c>
      <c r="B1085" s="706"/>
      <c r="C1085" s="706"/>
      <c r="D1085" s="706"/>
      <c r="E1085" s="706"/>
      <c r="F1085" s="706"/>
      <c r="G1085" s="706"/>
      <c r="H1085" s="706"/>
      <c r="I1085" s="706"/>
      <c r="J1085" s="706"/>
      <c r="K1085" s="707"/>
    </row>
    <row r="1086" spans="1:11" ht="23.25">
      <c r="A1086" s="386" t="s">
        <v>288</v>
      </c>
      <c r="B1086" s="386" t="s">
        <v>35</v>
      </c>
      <c r="C1086" s="386" t="s">
        <v>294</v>
      </c>
      <c r="D1086" s="386" t="s">
        <v>289</v>
      </c>
      <c r="E1086" s="386" t="s">
        <v>290</v>
      </c>
      <c r="F1086" s="386" t="s">
        <v>291</v>
      </c>
      <c r="G1086" s="386" t="s">
        <v>292</v>
      </c>
      <c r="H1086" s="390" t="s">
        <v>297</v>
      </c>
      <c r="I1086" s="386" t="s">
        <v>37</v>
      </c>
      <c r="J1086" s="386" t="s">
        <v>293</v>
      </c>
      <c r="K1086" s="386" t="s">
        <v>76</v>
      </c>
    </row>
    <row r="1087" spans="1:11" ht="23.25">
      <c r="A1087" s="382" t="s">
        <v>435</v>
      </c>
      <c r="B1087" s="437" t="s">
        <v>295</v>
      </c>
      <c r="C1087" s="441" t="s">
        <v>2505</v>
      </c>
      <c r="D1087" s="441" t="s">
        <v>2501</v>
      </c>
      <c r="E1087" s="441" t="s">
        <v>2326</v>
      </c>
      <c r="F1087" s="474" t="s">
        <v>2507</v>
      </c>
      <c r="G1087" s="437" t="s">
        <v>296</v>
      </c>
      <c r="H1087" s="438"/>
      <c r="I1087" s="439">
        <v>49000</v>
      </c>
      <c r="J1087" s="440" t="s">
        <v>2508</v>
      </c>
      <c r="K1087" s="437" t="s">
        <v>355</v>
      </c>
    </row>
    <row r="1088" spans="1:11" ht="23.25">
      <c r="A1088" s="382" t="s">
        <v>436</v>
      </c>
      <c r="B1088" s="437" t="s">
        <v>295</v>
      </c>
      <c r="C1088" s="441" t="s">
        <v>2505</v>
      </c>
      <c r="D1088" s="441" t="s">
        <v>2502</v>
      </c>
      <c r="E1088" s="441" t="s">
        <v>2326</v>
      </c>
      <c r="F1088" s="474" t="s">
        <v>2507</v>
      </c>
      <c r="G1088" s="437" t="s">
        <v>296</v>
      </c>
      <c r="H1088" s="438"/>
      <c r="I1088" s="439">
        <v>75000</v>
      </c>
      <c r="J1088" s="440" t="s">
        <v>2508</v>
      </c>
      <c r="K1088" s="437" t="s">
        <v>355</v>
      </c>
    </row>
    <row r="1089" spans="1:11" ht="23.25">
      <c r="A1089" s="382" t="s">
        <v>437</v>
      </c>
      <c r="B1089" s="437" t="s">
        <v>295</v>
      </c>
      <c r="C1089" s="441" t="s">
        <v>2505</v>
      </c>
      <c r="D1089" s="441" t="s">
        <v>2503</v>
      </c>
      <c r="E1089" s="441" t="s">
        <v>2326</v>
      </c>
      <c r="F1089" s="474" t="s">
        <v>2507</v>
      </c>
      <c r="G1089" s="437" t="s">
        <v>296</v>
      </c>
      <c r="H1089" s="326"/>
      <c r="I1089" s="439">
        <v>84000</v>
      </c>
      <c r="J1089" s="440" t="s">
        <v>2508</v>
      </c>
      <c r="K1089" s="437" t="s">
        <v>355</v>
      </c>
    </row>
    <row r="1090" spans="1:11" ht="23.25">
      <c r="A1090" s="382" t="s">
        <v>438</v>
      </c>
      <c r="B1090" s="437" t="s">
        <v>295</v>
      </c>
      <c r="C1090" s="441" t="s">
        <v>2505</v>
      </c>
      <c r="D1090" s="441" t="s">
        <v>2504</v>
      </c>
      <c r="E1090" s="441" t="s">
        <v>2326</v>
      </c>
      <c r="F1090" s="474" t="s">
        <v>2507</v>
      </c>
      <c r="G1090" s="437" t="s">
        <v>296</v>
      </c>
      <c r="H1090" s="326"/>
      <c r="I1090" s="439">
        <v>58500</v>
      </c>
      <c r="J1090" s="440" t="s">
        <v>2508</v>
      </c>
      <c r="K1090" s="437" t="s">
        <v>355</v>
      </c>
    </row>
    <row r="1091" spans="1:11" ht="23.25">
      <c r="A1091" s="382" t="s">
        <v>439</v>
      </c>
      <c r="B1091" s="437" t="s">
        <v>295</v>
      </c>
      <c r="C1091" s="441" t="s">
        <v>2505</v>
      </c>
      <c r="D1091" s="441" t="s">
        <v>2634</v>
      </c>
      <c r="E1091" s="441" t="s">
        <v>2326</v>
      </c>
      <c r="F1091" s="474" t="s">
        <v>2635</v>
      </c>
      <c r="G1091" s="437" t="s">
        <v>296</v>
      </c>
      <c r="H1091" s="475"/>
      <c r="I1091" s="439">
        <v>7900</v>
      </c>
      <c r="J1091" s="440" t="s">
        <v>2381</v>
      </c>
      <c r="K1091" s="437" t="s">
        <v>355</v>
      </c>
    </row>
    <row r="1092" spans="1:11" ht="23.25">
      <c r="A1092" s="409"/>
      <c r="B1092" s="278"/>
      <c r="C1092" s="459"/>
      <c r="D1092" s="459"/>
      <c r="E1092" s="459"/>
      <c r="F1092" s="446"/>
      <c r="G1092" s="278"/>
      <c r="H1092" s="50"/>
      <c r="I1092" s="420"/>
      <c r="J1092" s="421"/>
      <c r="K1092" s="278"/>
    </row>
    <row r="1093" spans="1:11" ht="27" customHeight="1" thickBot="1">
      <c r="A1093" s="711" t="s">
        <v>2641</v>
      </c>
      <c r="B1093" s="712"/>
      <c r="C1093" s="712"/>
      <c r="D1093" s="712"/>
      <c r="E1093" s="712"/>
      <c r="F1093" s="712"/>
      <c r="G1093" s="712"/>
      <c r="H1093" s="425"/>
      <c r="I1093" s="429">
        <f>SUM(I1087:I1092)</f>
        <v>274400</v>
      </c>
      <c r="J1093" s="426"/>
      <c r="K1093" s="363"/>
    </row>
    <row r="1094" ht="24" thickTop="1"/>
    <row r="1103" spans="1:11" ht="23.25">
      <c r="A1103" s="705" t="s">
        <v>2517</v>
      </c>
      <c r="B1103" s="706"/>
      <c r="C1103" s="706"/>
      <c r="D1103" s="706"/>
      <c r="E1103" s="706"/>
      <c r="F1103" s="706"/>
      <c r="G1103" s="706"/>
      <c r="H1103" s="706"/>
      <c r="I1103" s="706"/>
      <c r="J1103" s="706"/>
      <c r="K1103" s="707"/>
    </row>
    <row r="1104" spans="1:11" ht="23.25">
      <c r="A1104" s="386" t="s">
        <v>288</v>
      </c>
      <c r="B1104" s="386" t="s">
        <v>35</v>
      </c>
      <c r="C1104" s="386" t="s">
        <v>294</v>
      </c>
      <c r="D1104" s="386" t="s">
        <v>289</v>
      </c>
      <c r="E1104" s="386" t="s">
        <v>290</v>
      </c>
      <c r="F1104" s="386" t="s">
        <v>291</v>
      </c>
      <c r="G1104" s="386" t="s">
        <v>292</v>
      </c>
      <c r="H1104" s="390" t="s">
        <v>297</v>
      </c>
      <c r="I1104" s="386" t="s">
        <v>37</v>
      </c>
      <c r="J1104" s="386" t="s">
        <v>293</v>
      </c>
      <c r="K1104" s="386" t="s">
        <v>76</v>
      </c>
    </row>
    <row r="1105" spans="1:11" ht="23.25">
      <c r="A1105" s="382" t="s">
        <v>435</v>
      </c>
      <c r="B1105" s="437" t="s">
        <v>295</v>
      </c>
      <c r="C1105" s="441" t="s">
        <v>2516</v>
      </c>
      <c r="D1105" s="441" t="s">
        <v>2509</v>
      </c>
      <c r="E1105" s="441" t="s">
        <v>2326</v>
      </c>
      <c r="F1105" s="480" t="s">
        <v>2519</v>
      </c>
      <c r="G1105" s="437" t="s">
        <v>296</v>
      </c>
      <c r="H1105" s="438"/>
      <c r="I1105" s="439">
        <v>6650</v>
      </c>
      <c r="J1105" s="440" t="s">
        <v>2382</v>
      </c>
      <c r="K1105" s="437" t="s">
        <v>355</v>
      </c>
    </row>
    <row r="1106" spans="1:11" ht="23.25">
      <c r="A1106" s="382" t="s">
        <v>436</v>
      </c>
      <c r="B1106" s="437" t="s">
        <v>295</v>
      </c>
      <c r="C1106" s="441" t="s">
        <v>2516</v>
      </c>
      <c r="D1106" s="441" t="s">
        <v>2510</v>
      </c>
      <c r="E1106" s="441" t="s">
        <v>2326</v>
      </c>
      <c r="F1106" s="480" t="s">
        <v>2519</v>
      </c>
      <c r="G1106" s="437" t="s">
        <v>296</v>
      </c>
      <c r="H1106" s="438"/>
      <c r="I1106" s="439">
        <v>0</v>
      </c>
      <c r="J1106" s="440" t="s">
        <v>2382</v>
      </c>
      <c r="K1106" s="437" t="s">
        <v>355</v>
      </c>
    </row>
    <row r="1107" spans="1:11" ht="23.25">
      <c r="A1107" s="382" t="s">
        <v>437</v>
      </c>
      <c r="B1107" s="437" t="s">
        <v>295</v>
      </c>
      <c r="C1107" s="441" t="s">
        <v>2516</v>
      </c>
      <c r="D1107" s="441" t="s">
        <v>2511</v>
      </c>
      <c r="E1107" s="441" t="s">
        <v>2326</v>
      </c>
      <c r="F1107" s="480" t="s">
        <v>2519</v>
      </c>
      <c r="G1107" s="437" t="s">
        <v>296</v>
      </c>
      <c r="H1107" s="438"/>
      <c r="I1107" s="439">
        <v>0</v>
      </c>
      <c r="J1107" s="440" t="s">
        <v>2382</v>
      </c>
      <c r="K1107" s="437" t="s">
        <v>355</v>
      </c>
    </row>
    <row r="1108" spans="1:11" ht="23.25">
      <c r="A1108" s="382" t="s">
        <v>438</v>
      </c>
      <c r="B1108" s="437" t="s">
        <v>295</v>
      </c>
      <c r="C1108" s="441" t="s">
        <v>2516</v>
      </c>
      <c r="D1108" s="441" t="s">
        <v>2512</v>
      </c>
      <c r="E1108" s="441" t="s">
        <v>2326</v>
      </c>
      <c r="F1108" s="474" t="s">
        <v>2520</v>
      </c>
      <c r="G1108" s="437" t="s">
        <v>296</v>
      </c>
      <c r="H1108" s="438"/>
      <c r="I1108" s="439">
        <v>7000</v>
      </c>
      <c r="J1108" s="440" t="s">
        <v>2382</v>
      </c>
      <c r="K1108" s="437" t="s">
        <v>355</v>
      </c>
    </row>
    <row r="1109" spans="1:11" ht="23.25">
      <c r="A1109" s="382" t="s">
        <v>439</v>
      </c>
      <c r="B1109" s="437" t="s">
        <v>295</v>
      </c>
      <c r="C1109" s="441" t="s">
        <v>2516</v>
      </c>
      <c r="D1109" s="441" t="s">
        <v>2513</v>
      </c>
      <c r="E1109" s="441" t="s">
        <v>2326</v>
      </c>
      <c r="F1109" s="474" t="s">
        <v>2521</v>
      </c>
      <c r="G1109" s="437" t="s">
        <v>296</v>
      </c>
      <c r="H1109" s="438"/>
      <c r="I1109" s="439">
        <v>4900</v>
      </c>
      <c r="J1109" s="440" t="s">
        <v>2382</v>
      </c>
      <c r="K1109" s="437" t="s">
        <v>355</v>
      </c>
    </row>
    <row r="1110" spans="1:11" ht="23.25">
      <c r="A1110" s="382" t="s">
        <v>440</v>
      </c>
      <c r="B1110" s="437" t="s">
        <v>295</v>
      </c>
      <c r="C1110" s="441" t="s">
        <v>2516</v>
      </c>
      <c r="D1110" s="441" t="s">
        <v>2514</v>
      </c>
      <c r="E1110" s="441" t="s">
        <v>2518</v>
      </c>
      <c r="F1110" s="474" t="s">
        <v>2522</v>
      </c>
      <c r="G1110" s="437" t="s">
        <v>296</v>
      </c>
      <c r="H1110" s="438"/>
      <c r="I1110" s="439">
        <v>23000</v>
      </c>
      <c r="J1110" s="440" t="s">
        <v>2382</v>
      </c>
      <c r="K1110" s="437" t="s">
        <v>355</v>
      </c>
    </row>
    <row r="1111" spans="1:11" ht="23.25">
      <c r="A1111" s="382" t="s">
        <v>441</v>
      </c>
      <c r="B1111" s="437" t="s">
        <v>295</v>
      </c>
      <c r="C1111" s="441" t="s">
        <v>2516</v>
      </c>
      <c r="D1111" s="441" t="s">
        <v>2515</v>
      </c>
      <c r="E1111" s="441" t="s">
        <v>2326</v>
      </c>
      <c r="F1111" s="474" t="s">
        <v>2523</v>
      </c>
      <c r="G1111" s="437" t="s">
        <v>296</v>
      </c>
      <c r="H1111" s="438"/>
      <c r="I1111" s="439">
        <v>8900</v>
      </c>
      <c r="J1111" s="440" t="s">
        <v>2382</v>
      </c>
      <c r="K1111" s="437" t="s">
        <v>355</v>
      </c>
    </row>
    <row r="1112" spans="1:11" ht="23.25">
      <c r="A1112" s="382"/>
      <c r="B1112" s="362"/>
      <c r="C1112" s="460"/>
      <c r="D1112" s="460"/>
      <c r="E1112" s="460"/>
      <c r="F1112" s="447"/>
      <c r="G1112" s="316"/>
      <c r="H1112" s="386"/>
      <c r="I1112" s="397"/>
      <c r="J1112" s="398"/>
      <c r="K1112" s="316"/>
    </row>
    <row r="1113" spans="1:11" ht="23.25">
      <c r="A1113" s="382"/>
      <c r="B1113" s="362"/>
      <c r="C1113" s="458"/>
      <c r="D1113" s="458"/>
      <c r="E1113" s="458"/>
      <c r="F1113" s="469"/>
      <c r="G1113" s="316"/>
      <c r="H1113" s="47"/>
      <c r="I1113" s="396"/>
      <c r="J1113" s="395"/>
      <c r="K1113" s="316"/>
    </row>
    <row r="1114" spans="1:11" ht="23.25">
      <c r="A1114" s="409"/>
      <c r="B1114" s="278"/>
      <c r="C1114" s="459"/>
      <c r="D1114" s="459"/>
      <c r="E1114" s="459"/>
      <c r="F1114" s="446"/>
      <c r="G1114" s="278"/>
      <c r="H1114" s="50"/>
      <c r="I1114" s="420"/>
      <c r="J1114" s="421"/>
      <c r="K1114" s="278"/>
    </row>
    <row r="1115" spans="1:11" ht="27" customHeight="1" thickBot="1">
      <c r="A1115" s="711" t="s">
        <v>2641</v>
      </c>
      <c r="B1115" s="712"/>
      <c r="C1115" s="712"/>
      <c r="D1115" s="712"/>
      <c r="E1115" s="712"/>
      <c r="F1115" s="712"/>
      <c r="G1115" s="712"/>
      <c r="H1115" s="425"/>
      <c r="I1115" s="429">
        <f>SUM(I1105:I1114)</f>
        <v>50450</v>
      </c>
      <c r="J1115" s="426"/>
      <c r="K1115" s="363"/>
    </row>
    <row r="1116" ht="24" thickTop="1"/>
    <row r="1121" spans="1:11" ht="23.25">
      <c r="A1121" s="705" t="s">
        <v>2553</v>
      </c>
      <c r="B1121" s="706"/>
      <c r="C1121" s="706"/>
      <c r="D1121" s="706"/>
      <c r="E1121" s="706"/>
      <c r="F1121" s="706"/>
      <c r="G1121" s="706"/>
      <c r="H1121" s="706"/>
      <c r="I1121" s="706"/>
      <c r="J1121" s="706"/>
      <c r="K1121" s="707"/>
    </row>
    <row r="1122" spans="1:11" ht="23.25">
      <c r="A1122" s="386" t="s">
        <v>288</v>
      </c>
      <c r="B1122" s="386" t="s">
        <v>35</v>
      </c>
      <c r="C1122" s="386" t="s">
        <v>294</v>
      </c>
      <c r="D1122" s="386" t="s">
        <v>289</v>
      </c>
      <c r="E1122" s="386" t="s">
        <v>290</v>
      </c>
      <c r="F1122" s="386" t="s">
        <v>291</v>
      </c>
      <c r="G1122" s="386" t="s">
        <v>292</v>
      </c>
      <c r="H1122" s="390" t="s">
        <v>297</v>
      </c>
      <c r="I1122" s="386" t="s">
        <v>37</v>
      </c>
      <c r="J1122" s="386" t="s">
        <v>293</v>
      </c>
      <c r="K1122" s="386" t="s">
        <v>76</v>
      </c>
    </row>
    <row r="1123" spans="1:11" ht="23.25">
      <c r="A1123" s="473" t="s">
        <v>435</v>
      </c>
      <c r="B1123" s="437" t="s">
        <v>295</v>
      </c>
      <c r="C1123" s="441" t="s">
        <v>2547</v>
      </c>
      <c r="D1123" s="441" t="s">
        <v>2524</v>
      </c>
      <c r="E1123" s="441" t="s">
        <v>2326</v>
      </c>
      <c r="F1123" s="474" t="s">
        <v>2548</v>
      </c>
      <c r="G1123" s="437" t="s">
        <v>296</v>
      </c>
      <c r="H1123" s="438"/>
      <c r="I1123" s="439">
        <v>1900</v>
      </c>
      <c r="J1123" s="440" t="s">
        <v>2381</v>
      </c>
      <c r="K1123" s="437" t="s">
        <v>355</v>
      </c>
    </row>
    <row r="1124" spans="1:11" ht="23.25">
      <c r="A1124" s="473" t="s">
        <v>436</v>
      </c>
      <c r="B1124" s="437" t="s">
        <v>295</v>
      </c>
      <c r="C1124" s="441" t="s">
        <v>2547</v>
      </c>
      <c r="D1124" s="441" t="s">
        <v>2525</v>
      </c>
      <c r="E1124" s="441" t="s">
        <v>2326</v>
      </c>
      <c r="F1124" s="474" t="s">
        <v>2548</v>
      </c>
      <c r="G1124" s="437" t="s">
        <v>296</v>
      </c>
      <c r="H1124" s="438"/>
      <c r="I1124" s="439">
        <v>1900</v>
      </c>
      <c r="J1124" s="440" t="s">
        <v>2381</v>
      </c>
      <c r="K1124" s="437" t="s">
        <v>355</v>
      </c>
    </row>
    <row r="1125" spans="1:11" ht="23.25">
      <c r="A1125" s="473" t="s">
        <v>437</v>
      </c>
      <c r="B1125" s="437" t="s">
        <v>295</v>
      </c>
      <c r="C1125" s="441" t="s">
        <v>2547</v>
      </c>
      <c r="D1125" s="441" t="s">
        <v>2526</v>
      </c>
      <c r="E1125" s="441" t="s">
        <v>2326</v>
      </c>
      <c r="F1125" s="474" t="s">
        <v>2548</v>
      </c>
      <c r="G1125" s="437" t="s">
        <v>296</v>
      </c>
      <c r="H1125" s="438"/>
      <c r="I1125" s="439">
        <v>1900</v>
      </c>
      <c r="J1125" s="440" t="s">
        <v>2381</v>
      </c>
      <c r="K1125" s="437" t="s">
        <v>355</v>
      </c>
    </row>
    <row r="1126" spans="1:11" ht="23.25">
      <c r="A1126" s="473" t="s">
        <v>438</v>
      </c>
      <c r="B1126" s="437" t="s">
        <v>295</v>
      </c>
      <c r="C1126" s="441" t="s">
        <v>2547</v>
      </c>
      <c r="D1126" s="441" t="s">
        <v>2527</v>
      </c>
      <c r="E1126" s="441" t="s">
        <v>2326</v>
      </c>
      <c r="F1126" s="474" t="s">
        <v>2548</v>
      </c>
      <c r="G1126" s="437" t="s">
        <v>296</v>
      </c>
      <c r="H1126" s="438"/>
      <c r="I1126" s="439">
        <v>1900</v>
      </c>
      <c r="J1126" s="440" t="s">
        <v>2381</v>
      </c>
      <c r="K1126" s="437" t="s">
        <v>355</v>
      </c>
    </row>
    <row r="1127" spans="1:11" ht="23.25">
      <c r="A1127" s="473" t="s">
        <v>439</v>
      </c>
      <c r="B1127" s="437" t="s">
        <v>295</v>
      </c>
      <c r="C1127" s="441" t="s">
        <v>2547</v>
      </c>
      <c r="D1127" s="441" t="s">
        <v>2528</v>
      </c>
      <c r="E1127" s="441" t="s">
        <v>2326</v>
      </c>
      <c r="F1127" s="474" t="s">
        <v>2548</v>
      </c>
      <c r="G1127" s="437" t="s">
        <v>296</v>
      </c>
      <c r="H1127" s="438"/>
      <c r="I1127" s="439">
        <v>1900</v>
      </c>
      <c r="J1127" s="440" t="s">
        <v>2381</v>
      </c>
      <c r="K1127" s="437" t="s">
        <v>355</v>
      </c>
    </row>
    <row r="1128" spans="1:11" ht="23.25">
      <c r="A1128" s="473" t="s">
        <v>440</v>
      </c>
      <c r="B1128" s="437" t="s">
        <v>295</v>
      </c>
      <c r="C1128" s="441" t="s">
        <v>2547</v>
      </c>
      <c r="D1128" s="441" t="s">
        <v>2529</v>
      </c>
      <c r="E1128" s="441" t="s">
        <v>2326</v>
      </c>
      <c r="F1128" s="474" t="s">
        <v>2548</v>
      </c>
      <c r="G1128" s="437" t="s">
        <v>296</v>
      </c>
      <c r="H1128" s="438"/>
      <c r="I1128" s="439">
        <v>1900</v>
      </c>
      <c r="J1128" s="440" t="s">
        <v>2381</v>
      </c>
      <c r="K1128" s="437" t="s">
        <v>355</v>
      </c>
    </row>
    <row r="1129" spans="1:11" ht="23.25">
      <c r="A1129" s="473" t="s">
        <v>441</v>
      </c>
      <c r="B1129" s="437" t="s">
        <v>295</v>
      </c>
      <c r="C1129" s="441" t="s">
        <v>2547</v>
      </c>
      <c r="D1129" s="441" t="s">
        <v>2530</v>
      </c>
      <c r="E1129" s="441" t="s">
        <v>2326</v>
      </c>
      <c r="F1129" s="474" t="s">
        <v>2548</v>
      </c>
      <c r="G1129" s="437" t="s">
        <v>296</v>
      </c>
      <c r="H1129" s="438"/>
      <c r="I1129" s="439">
        <v>1900</v>
      </c>
      <c r="J1129" s="440" t="s">
        <v>2381</v>
      </c>
      <c r="K1129" s="437" t="s">
        <v>355</v>
      </c>
    </row>
    <row r="1130" spans="1:11" ht="23.25">
      <c r="A1130" s="473" t="s">
        <v>442</v>
      </c>
      <c r="B1130" s="437" t="s">
        <v>295</v>
      </c>
      <c r="C1130" s="441" t="s">
        <v>2547</v>
      </c>
      <c r="D1130" s="441" t="s">
        <v>2531</v>
      </c>
      <c r="E1130" s="441" t="s">
        <v>2326</v>
      </c>
      <c r="F1130" s="474" t="s">
        <v>2548</v>
      </c>
      <c r="G1130" s="437" t="s">
        <v>296</v>
      </c>
      <c r="H1130" s="326"/>
      <c r="I1130" s="439">
        <v>1900</v>
      </c>
      <c r="J1130" s="440" t="s">
        <v>2381</v>
      </c>
      <c r="K1130" s="437" t="s">
        <v>355</v>
      </c>
    </row>
    <row r="1131" spans="1:11" ht="23.25">
      <c r="A1131" s="473" t="s">
        <v>443</v>
      </c>
      <c r="B1131" s="437" t="s">
        <v>295</v>
      </c>
      <c r="C1131" s="441" t="s">
        <v>2547</v>
      </c>
      <c r="D1131" s="441" t="s">
        <v>2532</v>
      </c>
      <c r="E1131" s="441" t="s">
        <v>2326</v>
      </c>
      <c r="F1131" s="474" t="s">
        <v>2548</v>
      </c>
      <c r="G1131" s="437" t="s">
        <v>296</v>
      </c>
      <c r="H1131" s="326"/>
      <c r="I1131" s="439">
        <v>1900</v>
      </c>
      <c r="J1131" s="440" t="s">
        <v>2381</v>
      </c>
      <c r="K1131" s="437" t="s">
        <v>355</v>
      </c>
    </row>
    <row r="1132" spans="1:11" ht="23.25">
      <c r="A1132" s="473" t="s">
        <v>444</v>
      </c>
      <c r="B1132" s="437" t="s">
        <v>295</v>
      </c>
      <c r="C1132" s="441" t="s">
        <v>2547</v>
      </c>
      <c r="D1132" s="441" t="s">
        <v>2533</v>
      </c>
      <c r="E1132" s="441" t="s">
        <v>2326</v>
      </c>
      <c r="F1132" s="474" t="s">
        <v>2548</v>
      </c>
      <c r="G1132" s="437" t="s">
        <v>296</v>
      </c>
      <c r="H1132" s="326"/>
      <c r="I1132" s="439">
        <v>1900</v>
      </c>
      <c r="J1132" s="440" t="s">
        <v>2381</v>
      </c>
      <c r="K1132" s="437" t="s">
        <v>355</v>
      </c>
    </row>
    <row r="1133" spans="1:11" ht="23.25">
      <c r="A1133" s="473" t="s">
        <v>445</v>
      </c>
      <c r="B1133" s="437" t="s">
        <v>295</v>
      </c>
      <c r="C1133" s="441" t="s">
        <v>2547</v>
      </c>
      <c r="D1133" s="441" t="s">
        <v>2534</v>
      </c>
      <c r="E1133" s="441" t="s">
        <v>2326</v>
      </c>
      <c r="F1133" s="474" t="s">
        <v>2548</v>
      </c>
      <c r="G1133" s="437" t="s">
        <v>296</v>
      </c>
      <c r="H1133" s="326"/>
      <c r="I1133" s="439">
        <v>1900</v>
      </c>
      <c r="J1133" s="440" t="s">
        <v>2381</v>
      </c>
      <c r="K1133" s="437" t="s">
        <v>355</v>
      </c>
    </row>
    <row r="1134" spans="1:11" ht="23.25">
      <c r="A1134" s="473" t="s">
        <v>446</v>
      </c>
      <c r="B1134" s="437" t="s">
        <v>295</v>
      </c>
      <c r="C1134" s="441" t="s">
        <v>2547</v>
      </c>
      <c r="D1134" s="441" t="s">
        <v>2535</v>
      </c>
      <c r="E1134" s="441" t="s">
        <v>2326</v>
      </c>
      <c r="F1134" s="474" t="s">
        <v>2548</v>
      </c>
      <c r="G1134" s="437" t="s">
        <v>296</v>
      </c>
      <c r="H1134" s="326"/>
      <c r="I1134" s="439">
        <v>1900</v>
      </c>
      <c r="J1134" s="440" t="s">
        <v>2381</v>
      </c>
      <c r="K1134" s="437" t="s">
        <v>355</v>
      </c>
    </row>
    <row r="1135" spans="1:11" ht="23.25">
      <c r="A1135" s="473" t="s">
        <v>447</v>
      </c>
      <c r="B1135" s="437" t="s">
        <v>295</v>
      </c>
      <c r="C1135" s="441" t="s">
        <v>2547</v>
      </c>
      <c r="D1135" s="441" t="s">
        <v>2536</v>
      </c>
      <c r="E1135" s="441" t="s">
        <v>2326</v>
      </c>
      <c r="F1135" s="474" t="s">
        <v>2548</v>
      </c>
      <c r="G1135" s="437" t="s">
        <v>296</v>
      </c>
      <c r="H1135" s="326"/>
      <c r="I1135" s="439">
        <v>1900</v>
      </c>
      <c r="J1135" s="440" t="s">
        <v>2381</v>
      </c>
      <c r="K1135" s="437" t="s">
        <v>355</v>
      </c>
    </row>
    <row r="1136" spans="1:11" ht="23.25">
      <c r="A1136" s="473" t="s">
        <v>448</v>
      </c>
      <c r="B1136" s="437" t="s">
        <v>295</v>
      </c>
      <c r="C1136" s="441" t="s">
        <v>2547</v>
      </c>
      <c r="D1136" s="441" t="s">
        <v>2537</v>
      </c>
      <c r="E1136" s="441" t="s">
        <v>2326</v>
      </c>
      <c r="F1136" s="474" t="s">
        <v>2548</v>
      </c>
      <c r="G1136" s="437" t="s">
        <v>296</v>
      </c>
      <c r="H1136" s="326"/>
      <c r="I1136" s="439">
        <v>1900</v>
      </c>
      <c r="J1136" s="440" t="s">
        <v>2381</v>
      </c>
      <c r="K1136" s="437" t="s">
        <v>355</v>
      </c>
    </row>
    <row r="1137" spans="1:11" ht="23.25">
      <c r="A1137" s="473" t="s">
        <v>449</v>
      </c>
      <c r="B1137" s="437" t="s">
        <v>295</v>
      </c>
      <c r="C1137" s="441" t="s">
        <v>2547</v>
      </c>
      <c r="D1137" s="441" t="s">
        <v>2538</v>
      </c>
      <c r="E1137" s="441" t="s">
        <v>2326</v>
      </c>
      <c r="F1137" s="474" t="s">
        <v>2548</v>
      </c>
      <c r="G1137" s="437" t="s">
        <v>296</v>
      </c>
      <c r="H1137" s="326"/>
      <c r="I1137" s="439">
        <v>1900</v>
      </c>
      <c r="J1137" s="440" t="s">
        <v>2381</v>
      </c>
      <c r="K1137" s="437" t="s">
        <v>355</v>
      </c>
    </row>
    <row r="1138" spans="1:11" ht="23.25">
      <c r="A1138" s="473" t="s">
        <v>450</v>
      </c>
      <c r="B1138" s="437" t="s">
        <v>295</v>
      </c>
      <c r="C1138" s="441" t="s">
        <v>2547</v>
      </c>
      <c r="D1138" s="441" t="s">
        <v>2539</v>
      </c>
      <c r="E1138" s="441" t="s">
        <v>2326</v>
      </c>
      <c r="F1138" s="474" t="s">
        <v>2548</v>
      </c>
      <c r="G1138" s="437" t="s">
        <v>296</v>
      </c>
      <c r="H1138" s="326"/>
      <c r="I1138" s="439">
        <v>1900</v>
      </c>
      <c r="J1138" s="440" t="s">
        <v>2381</v>
      </c>
      <c r="K1138" s="437" t="s">
        <v>355</v>
      </c>
    </row>
    <row r="1139" spans="1:11" ht="23.25">
      <c r="A1139" s="473" t="s">
        <v>451</v>
      </c>
      <c r="B1139" s="437" t="s">
        <v>295</v>
      </c>
      <c r="C1139" s="441" t="s">
        <v>2547</v>
      </c>
      <c r="D1139" s="441" t="s">
        <v>2540</v>
      </c>
      <c r="E1139" s="441" t="s">
        <v>2326</v>
      </c>
      <c r="F1139" s="474" t="s">
        <v>2549</v>
      </c>
      <c r="G1139" s="437" t="s">
        <v>296</v>
      </c>
      <c r="H1139" s="326"/>
      <c r="I1139" s="439">
        <v>12000</v>
      </c>
      <c r="J1139" s="440" t="s">
        <v>2381</v>
      </c>
      <c r="K1139" s="437" t="s">
        <v>355</v>
      </c>
    </row>
    <row r="1140" spans="1:11" ht="23.25">
      <c r="A1140" s="473" t="s">
        <v>452</v>
      </c>
      <c r="B1140" s="437" t="s">
        <v>295</v>
      </c>
      <c r="C1140" s="441" t="s">
        <v>2547</v>
      </c>
      <c r="D1140" s="441" t="s">
        <v>2541</v>
      </c>
      <c r="E1140" s="441" t="s">
        <v>2326</v>
      </c>
      <c r="F1140" s="474" t="s">
        <v>2549</v>
      </c>
      <c r="G1140" s="437" t="s">
        <v>296</v>
      </c>
      <c r="H1140" s="326"/>
      <c r="I1140" s="439">
        <v>12000</v>
      </c>
      <c r="J1140" s="440" t="s">
        <v>2381</v>
      </c>
      <c r="K1140" s="437" t="s">
        <v>355</v>
      </c>
    </row>
    <row r="1141" spans="1:11" ht="23.25">
      <c r="A1141" s="473" t="s">
        <v>453</v>
      </c>
      <c r="B1141" s="437" t="s">
        <v>295</v>
      </c>
      <c r="C1141" s="441" t="s">
        <v>2547</v>
      </c>
      <c r="D1141" s="441" t="s">
        <v>2540</v>
      </c>
      <c r="E1141" s="441" t="s">
        <v>2326</v>
      </c>
      <c r="F1141" s="474" t="s">
        <v>2550</v>
      </c>
      <c r="G1141" s="437" t="s">
        <v>296</v>
      </c>
      <c r="H1141" s="326"/>
      <c r="I1141" s="439">
        <v>11500</v>
      </c>
      <c r="J1141" s="440" t="s">
        <v>2381</v>
      </c>
      <c r="K1141" s="437" t="s">
        <v>355</v>
      </c>
    </row>
    <row r="1142" spans="1:11" ht="23.25">
      <c r="A1142" s="473" t="s">
        <v>454</v>
      </c>
      <c r="B1142" s="437" t="s">
        <v>295</v>
      </c>
      <c r="C1142" s="441" t="s">
        <v>2547</v>
      </c>
      <c r="D1142" s="441" t="s">
        <v>2542</v>
      </c>
      <c r="E1142" s="441" t="s">
        <v>2326</v>
      </c>
      <c r="F1142" s="474" t="s">
        <v>2549</v>
      </c>
      <c r="G1142" s="437" t="s">
        <v>296</v>
      </c>
      <c r="H1142" s="326"/>
      <c r="I1142" s="439">
        <v>10500</v>
      </c>
      <c r="J1142" s="440" t="s">
        <v>2381</v>
      </c>
      <c r="K1142" s="437" t="s">
        <v>355</v>
      </c>
    </row>
    <row r="1143" spans="1:11" ht="23.25">
      <c r="A1143" s="473" t="s">
        <v>455</v>
      </c>
      <c r="B1143" s="437" t="s">
        <v>295</v>
      </c>
      <c r="C1143" s="441" t="s">
        <v>2547</v>
      </c>
      <c r="D1143" s="441" t="s">
        <v>2543</v>
      </c>
      <c r="E1143" s="441" t="s">
        <v>2326</v>
      </c>
      <c r="F1143" s="474" t="s">
        <v>2549</v>
      </c>
      <c r="G1143" s="437" t="s">
        <v>296</v>
      </c>
      <c r="H1143" s="326"/>
      <c r="I1143" s="439">
        <v>10500</v>
      </c>
      <c r="J1143" s="440" t="s">
        <v>2381</v>
      </c>
      <c r="K1143" s="437" t="s">
        <v>355</v>
      </c>
    </row>
    <row r="1144" spans="1:11" ht="23.25">
      <c r="A1144" s="473" t="s">
        <v>1399</v>
      </c>
      <c r="B1144" s="437" t="s">
        <v>295</v>
      </c>
      <c r="C1144" s="441" t="s">
        <v>2547</v>
      </c>
      <c r="D1144" s="441" t="s">
        <v>2544</v>
      </c>
      <c r="E1144" s="441" t="s">
        <v>2326</v>
      </c>
      <c r="F1144" s="474" t="s">
        <v>2549</v>
      </c>
      <c r="G1144" s="437" t="s">
        <v>296</v>
      </c>
      <c r="H1144" s="326"/>
      <c r="I1144" s="439">
        <v>13000</v>
      </c>
      <c r="J1144" s="440" t="s">
        <v>2381</v>
      </c>
      <c r="K1144" s="437" t="s">
        <v>355</v>
      </c>
    </row>
    <row r="1145" spans="1:11" ht="23.25">
      <c r="A1145" s="473" t="s">
        <v>1400</v>
      </c>
      <c r="B1145" s="437" t="s">
        <v>295</v>
      </c>
      <c r="C1145" s="441" t="s">
        <v>2547</v>
      </c>
      <c r="D1145" s="441" t="s">
        <v>2545</v>
      </c>
      <c r="E1145" s="441" t="s">
        <v>2326</v>
      </c>
      <c r="F1145" s="474" t="s">
        <v>2551</v>
      </c>
      <c r="G1145" s="437" t="s">
        <v>296</v>
      </c>
      <c r="H1145" s="326"/>
      <c r="I1145" s="439">
        <v>23000</v>
      </c>
      <c r="J1145" s="440" t="s">
        <v>2381</v>
      </c>
      <c r="K1145" s="437" t="s">
        <v>355</v>
      </c>
    </row>
    <row r="1146" spans="1:11" ht="23.25">
      <c r="A1146" s="473" t="s">
        <v>1401</v>
      </c>
      <c r="B1146" s="437" t="s">
        <v>295</v>
      </c>
      <c r="C1146" s="441" t="s">
        <v>2547</v>
      </c>
      <c r="D1146" s="441" t="s">
        <v>2546</v>
      </c>
      <c r="E1146" s="441" t="s">
        <v>2326</v>
      </c>
      <c r="F1146" s="474" t="s">
        <v>2552</v>
      </c>
      <c r="G1146" s="437" t="s">
        <v>296</v>
      </c>
      <c r="H1146" s="326"/>
      <c r="I1146" s="439">
        <v>22000</v>
      </c>
      <c r="J1146" s="440" t="s">
        <v>2381</v>
      </c>
      <c r="K1146" s="437" t="s">
        <v>355</v>
      </c>
    </row>
    <row r="1147" spans="1:11" ht="23.25">
      <c r="A1147" s="382"/>
      <c r="B1147" s="362"/>
      <c r="C1147" s="461"/>
      <c r="D1147" s="461"/>
      <c r="E1147" s="461"/>
      <c r="F1147" s="448"/>
      <c r="G1147" s="316"/>
      <c r="H1147" s="386"/>
      <c r="I1147" s="399"/>
      <c r="J1147" s="400"/>
      <c r="K1147" s="316"/>
    </row>
    <row r="1148" spans="1:11" ht="23.25">
      <c r="A1148" s="409"/>
      <c r="B1148" s="278"/>
      <c r="C1148" s="459"/>
      <c r="D1148" s="459"/>
      <c r="E1148" s="459"/>
      <c r="F1148" s="446"/>
      <c r="G1148" s="278"/>
      <c r="H1148" s="50"/>
      <c r="I1148" s="420"/>
      <c r="J1148" s="421"/>
      <c r="K1148" s="278"/>
    </row>
    <row r="1149" spans="1:11" ht="27" customHeight="1" thickBot="1">
      <c r="A1149" s="711" t="s">
        <v>2641</v>
      </c>
      <c r="B1149" s="712"/>
      <c r="C1149" s="712"/>
      <c r="D1149" s="712"/>
      <c r="E1149" s="712"/>
      <c r="F1149" s="712"/>
      <c r="G1149" s="712"/>
      <c r="H1149" s="425"/>
      <c r="I1149" s="429">
        <f>SUM(I1123:I1148)</f>
        <v>144900</v>
      </c>
      <c r="J1149" s="426"/>
      <c r="K1149" s="363"/>
    </row>
    <row r="1150" ht="24" thickTop="1"/>
    <row r="1157" spans="1:11" ht="23.25">
      <c r="A1157" s="705" t="s">
        <v>2555</v>
      </c>
      <c r="B1157" s="706"/>
      <c r="C1157" s="706"/>
      <c r="D1157" s="706"/>
      <c r="E1157" s="706"/>
      <c r="F1157" s="706"/>
      <c r="G1157" s="706"/>
      <c r="H1157" s="706"/>
      <c r="I1157" s="706"/>
      <c r="J1157" s="706"/>
      <c r="K1157" s="707"/>
    </row>
    <row r="1158" spans="1:11" ht="23.25">
      <c r="A1158" s="386" t="s">
        <v>288</v>
      </c>
      <c r="B1158" s="386" t="s">
        <v>35</v>
      </c>
      <c r="C1158" s="386" t="s">
        <v>294</v>
      </c>
      <c r="D1158" s="386" t="s">
        <v>289</v>
      </c>
      <c r="E1158" s="386" t="s">
        <v>290</v>
      </c>
      <c r="F1158" s="386" t="s">
        <v>291</v>
      </c>
      <c r="G1158" s="386" t="s">
        <v>292</v>
      </c>
      <c r="H1158" s="390" t="s">
        <v>297</v>
      </c>
      <c r="I1158" s="386" t="s">
        <v>37</v>
      </c>
      <c r="J1158" s="386" t="s">
        <v>293</v>
      </c>
      <c r="K1158" s="386" t="s">
        <v>76</v>
      </c>
    </row>
    <row r="1159" spans="1:11" ht="23.25">
      <c r="A1159" s="382" t="s">
        <v>435</v>
      </c>
      <c r="B1159" s="437" t="s">
        <v>295</v>
      </c>
      <c r="C1159" s="441" t="s">
        <v>2554</v>
      </c>
      <c r="D1159" s="441" t="s">
        <v>2556</v>
      </c>
      <c r="E1159" s="441" t="s">
        <v>2564</v>
      </c>
      <c r="F1159" s="474" t="s">
        <v>2567</v>
      </c>
      <c r="G1159" s="437" t="s">
        <v>296</v>
      </c>
      <c r="H1159" s="438"/>
      <c r="I1159" s="439">
        <v>13600</v>
      </c>
      <c r="J1159" s="440" t="s">
        <v>2381</v>
      </c>
      <c r="K1159" s="437" t="s">
        <v>355</v>
      </c>
    </row>
    <row r="1160" spans="1:11" ht="23.25">
      <c r="A1160" s="382" t="s">
        <v>436</v>
      </c>
      <c r="B1160" s="437" t="s">
        <v>295</v>
      </c>
      <c r="C1160" s="441" t="s">
        <v>2554</v>
      </c>
      <c r="D1160" s="441" t="s">
        <v>2557</v>
      </c>
      <c r="E1160" s="441" t="s">
        <v>2326</v>
      </c>
      <c r="F1160" s="474" t="s">
        <v>2568</v>
      </c>
      <c r="G1160" s="437" t="s">
        <v>296</v>
      </c>
      <c r="H1160" s="438"/>
      <c r="I1160" s="439">
        <v>70000</v>
      </c>
      <c r="J1160" s="440" t="s">
        <v>2382</v>
      </c>
      <c r="K1160" s="437" t="s">
        <v>355</v>
      </c>
    </row>
    <row r="1161" spans="1:11" ht="23.25">
      <c r="A1161" s="382" t="s">
        <v>437</v>
      </c>
      <c r="B1161" s="437" t="s">
        <v>295</v>
      </c>
      <c r="C1161" s="441" t="s">
        <v>2554</v>
      </c>
      <c r="D1161" s="441" t="s">
        <v>2558</v>
      </c>
      <c r="E1161" s="441" t="s">
        <v>2326</v>
      </c>
      <c r="F1161" s="474" t="s">
        <v>2569</v>
      </c>
      <c r="G1161" s="437" t="s">
        <v>296</v>
      </c>
      <c r="H1161" s="438"/>
      <c r="I1161" s="439">
        <v>6000</v>
      </c>
      <c r="J1161" s="440" t="s">
        <v>2382</v>
      </c>
      <c r="K1161" s="437" t="s">
        <v>355</v>
      </c>
    </row>
    <row r="1162" spans="1:11" ht="23.25">
      <c r="A1162" s="382" t="s">
        <v>438</v>
      </c>
      <c r="B1162" s="437" t="s">
        <v>295</v>
      </c>
      <c r="C1162" s="441" t="s">
        <v>2554</v>
      </c>
      <c r="D1162" s="441" t="s">
        <v>2559</v>
      </c>
      <c r="E1162" s="441" t="s">
        <v>2565</v>
      </c>
      <c r="F1162" s="474" t="s">
        <v>2565</v>
      </c>
      <c r="G1162" s="437" t="s">
        <v>296</v>
      </c>
      <c r="H1162" s="438"/>
      <c r="I1162" s="439">
        <v>9700</v>
      </c>
      <c r="J1162" s="440" t="s">
        <v>2508</v>
      </c>
      <c r="K1162" s="437" t="s">
        <v>355</v>
      </c>
    </row>
    <row r="1163" spans="1:11" ht="23.25">
      <c r="A1163" s="382" t="s">
        <v>439</v>
      </c>
      <c r="B1163" s="437" t="s">
        <v>295</v>
      </c>
      <c r="C1163" s="441" t="s">
        <v>2554</v>
      </c>
      <c r="D1163" s="441" t="s">
        <v>2560</v>
      </c>
      <c r="E1163" s="441" t="s">
        <v>2565</v>
      </c>
      <c r="F1163" s="474" t="s">
        <v>2565</v>
      </c>
      <c r="G1163" s="437" t="s">
        <v>296</v>
      </c>
      <c r="H1163" s="438"/>
      <c r="I1163" s="439">
        <v>10300</v>
      </c>
      <c r="J1163" s="440" t="s">
        <v>2508</v>
      </c>
      <c r="K1163" s="437" t="s">
        <v>355</v>
      </c>
    </row>
    <row r="1164" spans="1:11" ht="23.25">
      <c r="A1164" s="382" t="s">
        <v>440</v>
      </c>
      <c r="B1164" s="437" t="s">
        <v>295</v>
      </c>
      <c r="C1164" s="441" t="s">
        <v>2554</v>
      </c>
      <c r="D1164" s="441" t="s">
        <v>2561</v>
      </c>
      <c r="E1164" s="441" t="s">
        <v>2565</v>
      </c>
      <c r="F1164" s="474" t="s">
        <v>2565</v>
      </c>
      <c r="G1164" s="437" t="s">
        <v>296</v>
      </c>
      <c r="H1164" s="438"/>
      <c r="I1164" s="439">
        <v>10000</v>
      </c>
      <c r="J1164" s="440" t="s">
        <v>2508</v>
      </c>
      <c r="K1164" s="437" t="s">
        <v>355</v>
      </c>
    </row>
    <row r="1165" spans="1:11" ht="23.25">
      <c r="A1165" s="382" t="s">
        <v>441</v>
      </c>
      <c r="B1165" s="437" t="s">
        <v>295</v>
      </c>
      <c r="C1165" s="441" t="s">
        <v>2554</v>
      </c>
      <c r="D1165" s="441" t="s">
        <v>2562</v>
      </c>
      <c r="E1165" s="441" t="s">
        <v>2566</v>
      </c>
      <c r="F1165" s="474" t="s">
        <v>2566</v>
      </c>
      <c r="G1165" s="437" t="s">
        <v>296</v>
      </c>
      <c r="H1165" s="438"/>
      <c r="I1165" s="439">
        <v>4800</v>
      </c>
      <c r="J1165" s="440" t="s">
        <v>2381</v>
      </c>
      <c r="K1165" s="437" t="s">
        <v>355</v>
      </c>
    </row>
    <row r="1166" spans="1:11" ht="23.25">
      <c r="A1166" s="382" t="s">
        <v>442</v>
      </c>
      <c r="B1166" s="437" t="s">
        <v>295</v>
      </c>
      <c r="C1166" s="441" t="s">
        <v>2554</v>
      </c>
      <c r="D1166" s="441" t="s">
        <v>2563</v>
      </c>
      <c r="E1166" s="441" t="s">
        <v>2326</v>
      </c>
      <c r="F1166" s="474" t="s">
        <v>2570</v>
      </c>
      <c r="G1166" s="437" t="s">
        <v>296</v>
      </c>
      <c r="H1166" s="438"/>
      <c r="I1166" s="439">
        <v>11288</v>
      </c>
      <c r="J1166" s="440" t="s">
        <v>2381</v>
      </c>
      <c r="K1166" s="437" t="s">
        <v>355</v>
      </c>
    </row>
    <row r="1167" spans="1:11" ht="23.25">
      <c r="A1167" s="382" t="s">
        <v>443</v>
      </c>
      <c r="B1167" s="437" t="s">
        <v>295</v>
      </c>
      <c r="C1167" s="441" t="s">
        <v>2554</v>
      </c>
      <c r="D1167" s="441" t="s">
        <v>2636</v>
      </c>
      <c r="E1167" s="441" t="s">
        <v>2565</v>
      </c>
      <c r="F1167" s="474" t="s">
        <v>2565</v>
      </c>
      <c r="G1167" s="437" t="s">
        <v>296</v>
      </c>
      <c r="H1167" s="438"/>
      <c r="I1167" s="439">
        <v>9000</v>
      </c>
      <c r="J1167" s="440" t="s">
        <v>144</v>
      </c>
      <c r="K1167" s="437" t="s">
        <v>355</v>
      </c>
    </row>
    <row r="1168" spans="1:11" ht="23.25">
      <c r="A1168" s="382" t="s">
        <v>444</v>
      </c>
      <c r="B1168" s="437" t="s">
        <v>295</v>
      </c>
      <c r="C1168" s="441" t="s">
        <v>2554</v>
      </c>
      <c r="D1168" s="441" t="s">
        <v>2637</v>
      </c>
      <c r="E1168" s="441" t="s">
        <v>2565</v>
      </c>
      <c r="F1168" s="474" t="s">
        <v>2565</v>
      </c>
      <c r="G1168" s="437" t="s">
        <v>296</v>
      </c>
      <c r="H1168" s="438"/>
      <c r="I1168" s="439">
        <v>9000</v>
      </c>
      <c r="J1168" s="440" t="s">
        <v>144</v>
      </c>
      <c r="K1168" s="437" t="s">
        <v>355</v>
      </c>
    </row>
    <row r="1169" spans="1:11" ht="23.25">
      <c r="A1169" s="382" t="s">
        <v>445</v>
      </c>
      <c r="B1169" s="437" t="s">
        <v>295</v>
      </c>
      <c r="C1169" s="441" t="s">
        <v>2554</v>
      </c>
      <c r="D1169" s="441" t="s">
        <v>2638</v>
      </c>
      <c r="E1169" s="441" t="s">
        <v>2565</v>
      </c>
      <c r="F1169" s="474" t="s">
        <v>2565</v>
      </c>
      <c r="G1169" s="437" t="s">
        <v>296</v>
      </c>
      <c r="H1169" s="475"/>
      <c r="I1169" s="439">
        <v>9000</v>
      </c>
      <c r="J1169" s="440" t="s">
        <v>144</v>
      </c>
      <c r="K1169" s="437" t="s">
        <v>355</v>
      </c>
    </row>
    <row r="1170" spans="1:11" ht="23.25">
      <c r="A1170" s="409"/>
      <c r="B1170" s="278"/>
      <c r="C1170" s="462"/>
      <c r="D1170" s="462"/>
      <c r="E1170" s="462"/>
      <c r="F1170" s="449"/>
      <c r="G1170" s="278"/>
      <c r="H1170" s="50"/>
      <c r="I1170" s="411"/>
      <c r="J1170" s="410"/>
      <c r="K1170" s="278"/>
    </row>
    <row r="1171" spans="1:11" ht="27" customHeight="1" thickBot="1">
      <c r="A1171" s="711" t="s">
        <v>2641</v>
      </c>
      <c r="B1171" s="712"/>
      <c r="C1171" s="712"/>
      <c r="D1171" s="712"/>
      <c r="E1171" s="712"/>
      <c r="F1171" s="712"/>
      <c r="G1171" s="712"/>
      <c r="H1171" s="430"/>
      <c r="I1171" s="429">
        <f>SUM(I1159:I1170)</f>
        <v>162688</v>
      </c>
      <c r="J1171" s="431"/>
      <c r="K1171" s="432"/>
    </row>
    <row r="1172" ht="24" thickTop="1"/>
    <row r="1174" spans="1:11" ht="23.25">
      <c r="A1174" s="705" t="s">
        <v>2645</v>
      </c>
      <c r="B1174" s="706"/>
      <c r="C1174" s="706"/>
      <c r="D1174" s="706"/>
      <c r="E1174" s="706"/>
      <c r="F1174" s="706"/>
      <c r="G1174" s="706"/>
      <c r="H1174" s="706"/>
      <c r="I1174" s="706"/>
      <c r="J1174" s="706"/>
      <c r="K1174" s="707"/>
    </row>
    <row r="1175" spans="1:11" ht="23.25">
      <c r="A1175" s="386" t="s">
        <v>288</v>
      </c>
      <c r="B1175" s="386" t="s">
        <v>35</v>
      </c>
      <c r="C1175" s="386" t="s">
        <v>294</v>
      </c>
      <c r="D1175" s="386" t="s">
        <v>289</v>
      </c>
      <c r="E1175" s="386" t="s">
        <v>290</v>
      </c>
      <c r="F1175" s="386" t="s">
        <v>291</v>
      </c>
      <c r="G1175" s="386" t="s">
        <v>292</v>
      </c>
      <c r="H1175" s="390" t="s">
        <v>297</v>
      </c>
      <c r="I1175" s="386" t="s">
        <v>37</v>
      </c>
      <c r="J1175" s="386" t="s">
        <v>293</v>
      </c>
      <c r="K1175" s="386" t="s">
        <v>76</v>
      </c>
    </row>
    <row r="1176" spans="1:11" ht="23.25">
      <c r="A1176" s="473" t="s">
        <v>435</v>
      </c>
      <c r="B1176" s="437" t="s">
        <v>295</v>
      </c>
      <c r="C1176" s="441" t="s">
        <v>2578</v>
      </c>
      <c r="D1176" s="441" t="s">
        <v>2571</v>
      </c>
      <c r="E1176" s="474" t="s">
        <v>2579</v>
      </c>
      <c r="F1176" s="474" t="s">
        <v>2579</v>
      </c>
      <c r="G1176" s="437" t="s">
        <v>296</v>
      </c>
      <c r="H1176" s="438"/>
      <c r="I1176" s="439">
        <v>14600</v>
      </c>
      <c r="J1176" s="440" t="s">
        <v>2381</v>
      </c>
      <c r="K1176" s="437" t="s">
        <v>355</v>
      </c>
    </row>
    <row r="1177" spans="1:11" ht="23.25">
      <c r="A1177" s="473" t="s">
        <v>436</v>
      </c>
      <c r="B1177" s="437" t="s">
        <v>295</v>
      </c>
      <c r="C1177" s="441" t="s">
        <v>2578</v>
      </c>
      <c r="D1177" s="441" t="s">
        <v>2572</v>
      </c>
      <c r="E1177" s="474" t="s">
        <v>2580</v>
      </c>
      <c r="F1177" s="474" t="s">
        <v>2584</v>
      </c>
      <c r="G1177" s="437" t="s">
        <v>296</v>
      </c>
      <c r="H1177" s="438"/>
      <c r="I1177" s="439">
        <v>8500</v>
      </c>
      <c r="J1177" s="440" t="s">
        <v>2381</v>
      </c>
      <c r="K1177" s="437" t="s">
        <v>355</v>
      </c>
    </row>
    <row r="1178" spans="1:11" ht="23.25">
      <c r="A1178" s="473" t="s">
        <v>437</v>
      </c>
      <c r="B1178" s="437" t="s">
        <v>295</v>
      </c>
      <c r="C1178" s="441" t="s">
        <v>2578</v>
      </c>
      <c r="D1178" s="441" t="s">
        <v>2573</v>
      </c>
      <c r="E1178" s="474" t="s">
        <v>2580</v>
      </c>
      <c r="F1178" s="474" t="s">
        <v>2584</v>
      </c>
      <c r="G1178" s="437" t="s">
        <v>296</v>
      </c>
      <c r="H1178" s="438"/>
      <c r="I1178" s="439">
        <v>20000</v>
      </c>
      <c r="J1178" s="440" t="s">
        <v>2381</v>
      </c>
      <c r="K1178" s="437" t="s">
        <v>355</v>
      </c>
    </row>
    <row r="1179" spans="1:11" ht="23.25">
      <c r="A1179" s="473" t="s">
        <v>438</v>
      </c>
      <c r="B1179" s="437" t="s">
        <v>295</v>
      </c>
      <c r="C1179" s="441" t="s">
        <v>2578</v>
      </c>
      <c r="D1179" s="441" t="s">
        <v>2574</v>
      </c>
      <c r="E1179" s="474" t="s">
        <v>2581</v>
      </c>
      <c r="F1179" s="474" t="s">
        <v>2585</v>
      </c>
      <c r="G1179" s="437" t="s">
        <v>296</v>
      </c>
      <c r="H1179" s="438"/>
      <c r="I1179" s="439">
        <v>6000</v>
      </c>
      <c r="J1179" s="440" t="s">
        <v>2381</v>
      </c>
      <c r="K1179" s="437" t="s">
        <v>355</v>
      </c>
    </row>
    <row r="1180" spans="1:11" ht="23.25">
      <c r="A1180" s="473" t="s">
        <v>439</v>
      </c>
      <c r="B1180" s="437" t="s">
        <v>295</v>
      </c>
      <c r="C1180" s="441" t="s">
        <v>2578</v>
      </c>
      <c r="D1180" s="441" t="s">
        <v>2575</v>
      </c>
      <c r="E1180" s="474" t="s">
        <v>2582</v>
      </c>
      <c r="F1180" s="474" t="s">
        <v>2586</v>
      </c>
      <c r="G1180" s="437" t="s">
        <v>296</v>
      </c>
      <c r="H1180" s="438"/>
      <c r="I1180" s="439">
        <v>85900</v>
      </c>
      <c r="J1180" s="440" t="s">
        <v>2381</v>
      </c>
      <c r="K1180" s="437" t="s">
        <v>355</v>
      </c>
    </row>
    <row r="1181" spans="1:11" ht="23.25">
      <c r="A1181" s="473" t="s">
        <v>440</v>
      </c>
      <c r="B1181" s="437" t="s">
        <v>295</v>
      </c>
      <c r="C1181" s="441" t="s">
        <v>2578</v>
      </c>
      <c r="D1181" s="441" t="s">
        <v>2576</v>
      </c>
      <c r="E1181" s="474" t="s">
        <v>2580</v>
      </c>
      <c r="F1181" s="474" t="s">
        <v>2580</v>
      </c>
      <c r="G1181" s="437" t="s">
        <v>296</v>
      </c>
      <c r="H1181" s="438"/>
      <c r="I1181" s="439">
        <v>5000</v>
      </c>
      <c r="J1181" s="440" t="s">
        <v>2381</v>
      </c>
      <c r="K1181" s="437" t="s">
        <v>355</v>
      </c>
    </row>
    <row r="1182" spans="1:11" ht="23.25">
      <c r="A1182" s="473" t="s">
        <v>441</v>
      </c>
      <c r="B1182" s="437" t="s">
        <v>295</v>
      </c>
      <c r="C1182" s="441" t="s">
        <v>2578</v>
      </c>
      <c r="D1182" s="441" t="s">
        <v>2577</v>
      </c>
      <c r="E1182" s="474" t="s">
        <v>2583</v>
      </c>
      <c r="F1182" s="474" t="s">
        <v>2583</v>
      </c>
      <c r="G1182" s="437" t="s">
        <v>296</v>
      </c>
      <c r="H1182" s="438"/>
      <c r="I1182" s="439">
        <v>32500</v>
      </c>
      <c r="J1182" s="440" t="s">
        <v>2381</v>
      </c>
      <c r="K1182" s="437" t="s">
        <v>355</v>
      </c>
    </row>
    <row r="1183" spans="1:11" ht="23.25">
      <c r="A1183" s="473" t="s">
        <v>442</v>
      </c>
      <c r="B1183" s="437" t="s">
        <v>295</v>
      </c>
      <c r="C1183" s="441" t="s">
        <v>2578</v>
      </c>
      <c r="D1183" s="441" t="s">
        <v>2639</v>
      </c>
      <c r="E1183" s="436" t="s">
        <v>2640</v>
      </c>
      <c r="F1183" s="474" t="s">
        <v>2640</v>
      </c>
      <c r="G1183" s="437" t="s">
        <v>296</v>
      </c>
      <c r="H1183" s="438"/>
      <c r="I1183" s="439">
        <v>7900</v>
      </c>
      <c r="J1183" s="482" t="s">
        <v>339</v>
      </c>
      <c r="K1183" s="437" t="s">
        <v>355</v>
      </c>
    </row>
    <row r="1184" spans="1:11" ht="23.25">
      <c r="A1184" s="473"/>
      <c r="B1184" s="437"/>
      <c r="C1184" s="441"/>
      <c r="D1184" s="441"/>
      <c r="E1184" s="436"/>
      <c r="F1184" s="474"/>
      <c r="G1184" s="437"/>
      <c r="H1184" s="326"/>
      <c r="I1184" s="439"/>
      <c r="J1184" s="440"/>
      <c r="K1184" s="437"/>
    </row>
    <row r="1185" spans="1:11" ht="23.25">
      <c r="A1185" s="473"/>
      <c r="B1185" s="437"/>
      <c r="C1185" s="441"/>
      <c r="D1185" s="441"/>
      <c r="E1185" s="436"/>
      <c r="F1185" s="474"/>
      <c r="G1185" s="437"/>
      <c r="H1185" s="326"/>
      <c r="I1185" s="439"/>
      <c r="J1185" s="440"/>
      <c r="K1185" s="437"/>
    </row>
    <row r="1186" spans="1:11" ht="23.25">
      <c r="A1186" s="382"/>
      <c r="B1186" s="362"/>
      <c r="C1186" s="461"/>
      <c r="D1186" s="461"/>
      <c r="E1186" s="461"/>
      <c r="F1186" s="448"/>
      <c r="G1186" s="362"/>
      <c r="H1186" s="386"/>
      <c r="I1186" s="402"/>
      <c r="J1186" s="401"/>
      <c r="K1186" s="362"/>
    </row>
    <row r="1187" spans="1:11" ht="23.25">
      <c r="A1187" s="409"/>
      <c r="B1187" s="278"/>
      <c r="C1187" s="463"/>
      <c r="D1187" s="463"/>
      <c r="E1187" s="463"/>
      <c r="F1187" s="450"/>
      <c r="G1187" s="278"/>
      <c r="H1187" s="422"/>
      <c r="I1187" s="423"/>
      <c r="J1187" s="424"/>
      <c r="K1187" s="278"/>
    </row>
    <row r="1188" spans="1:11" ht="27" customHeight="1" thickBot="1">
      <c r="A1188" s="711" t="s">
        <v>2641</v>
      </c>
      <c r="B1188" s="712"/>
      <c r="C1188" s="712"/>
      <c r="D1188" s="712"/>
      <c r="E1188" s="712"/>
      <c r="F1188" s="712"/>
      <c r="G1188" s="712"/>
      <c r="H1188" s="425"/>
      <c r="I1188" s="429">
        <f>SUM(I1176:I1187)</f>
        <v>180400</v>
      </c>
      <c r="J1188" s="426"/>
      <c r="K1188" s="363"/>
    </row>
    <row r="1189" spans="1:11" s="375" customFormat="1" ht="24" thickTop="1">
      <c r="A1189" s="385"/>
      <c r="B1189" s="389"/>
      <c r="C1189" s="464"/>
      <c r="D1189" s="464"/>
      <c r="E1189" s="464"/>
      <c r="F1189" s="451"/>
      <c r="G1189" s="389"/>
      <c r="I1189" s="413"/>
      <c r="J1189" s="412"/>
      <c r="K1189" s="389"/>
    </row>
    <row r="1192" spans="1:11" ht="23.25">
      <c r="A1192" s="705" t="s">
        <v>2644</v>
      </c>
      <c r="B1192" s="706"/>
      <c r="C1192" s="706"/>
      <c r="D1192" s="706"/>
      <c r="E1192" s="706"/>
      <c r="F1192" s="706"/>
      <c r="G1192" s="706"/>
      <c r="H1192" s="706"/>
      <c r="I1192" s="706"/>
      <c r="J1192" s="706"/>
      <c r="K1192" s="707"/>
    </row>
    <row r="1193" spans="1:11" ht="23.25">
      <c r="A1193" s="386" t="s">
        <v>288</v>
      </c>
      <c r="B1193" s="386" t="s">
        <v>35</v>
      </c>
      <c r="C1193" s="386" t="s">
        <v>294</v>
      </c>
      <c r="D1193" s="386" t="s">
        <v>289</v>
      </c>
      <c r="E1193" s="386" t="s">
        <v>290</v>
      </c>
      <c r="F1193" s="443" t="s">
        <v>291</v>
      </c>
      <c r="G1193" s="386" t="s">
        <v>292</v>
      </c>
      <c r="H1193" s="390" t="s">
        <v>297</v>
      </c>
      <c r="I1193" s="386" t="s">
        <v>37</v>
      </c>
      <c r="J1193" s="386" t="s">
        <v>293</v>
      </c>
      <c r="K1193" s="386" t="s">
        <v>76</v>
      </c>
    </row>
    <row r="1194" spans="1:11" ht="23.25">
      <c r="A1194" s="473" t="s">
        <v>435</v>
      </c>
      <c r="B1194" s="441" t="s">
        <v>2587</v>
      </c>
      <c r="C1194" s="441" t="s">
        <v>2588</v>
      </c>
      <c r="D1194" s="441" t="s">
        <v>2589</v>
      </c>
      <c r="E1194" s="441" t="s">
        <v>2326</v>
      </c>
      <c r="F1194" s="474" t="s">
        <v>2600</v>
      </c>
      <c r="G1194" s="437" t="s">
        <v>296</v>
      </c>
      <c r="H1194" s="438"/>
      <c r="I1194" s="439">
        <v>20000</v>
      </c>
      <c r="J1194" s="440" t="s">
        <v>2609</v>
      </c>
      <c r="K1194" s="437" t="s">
        <v>52</v>
      </c>
    </row>
    <row r="1195" spans="1:11" ht="23.25">
      <c r="A1195" s="473" t="s">
        <v>436</v>
      </c>
      <c r="B1195" s="441" t="s">
        <v>2587</v>
      </c>
      <c r="C1195" s="441" t="s">
        <v>2588</v>
      </c>
      <c r="D1195" s="441" t="s">
        <v>2590</v>
      </c>
      <c r="E1195" s="441" t="s">
        <v>2326</v>
      </c>
      <c r="F1195" s="474" t="s">
        <v>2601</v>
      </c>
      <c r="G1195" s="437" t="s">
        <v>296</v>
      </c>
      <c r="H1195" s="438"/>
      <c r="I1195" s="439">
        <v>694836</v>
      </c>
      <c r="J1195" s="440" t="s">
        <v>2609</v>
      </c>
      <c r="K1195" s="437" t="s">
        <v>52</v>
      </c>
    </row>
    <row r="1196" spans="1:11" ht="23.25">
      <c r="A1196" s="473" t="s">
        <v>437</v>
      </c>
      <c r="B1196" s="441" t="s">
        <v>2587</v>
      </c>
      <c r="C1196" s="441" t="s">
        <v>2588</v>
      </c>
      <c r="D1196" s="441" t="s">
        <v>2591</v>
      </c>
      <c r="E1196" s="441" t="s">
        <v>2326</v>
      </c>
      <c r="F1196" s="474" t="s">
        <v>2602</v>
      </c>
      <c r="G1196" s="437" t="s">
        <v>296</v>
      </c>
      <c r="H1196" s="438"/>
      <c r="I1196" s="439">
        <v>823000</v>
      </c>
      <c r="J1196" s="440" t="s">
        <v>2609</v>
      </c>
      <c r="K1196" s="437" t="s">
        <v>52</v>
      </c>
    </row>
    <row r="1197" spans="1:11" ht="23.25">
      <c r="A1197" s="473" t="s">
        <v>438</v>
      </c>
      <c r="B1197" s="441" t="s">
        <v>2587</v>
      </c>
      <c r="C1197" s="441" t="s">
        <v>2588</v>
      </c>
      <c r="D1197" s="441" t="s">
        <v>2592</v>
      </c>
      <c r="E1197" s="441" t="s">
        <v>2326</v>
      </c>
      <c r="F1197" s="474" t="s">
        <v>2603</v>
      </c>
      <c r="G1197" s="437" t="s">
        <v>296</v>
      </c>
      <c r="H1197" s="438"/>
      <c r="I1197" s="439">
        <v>590000</v>
      </c>
      <c r="J1197" s="440" t="s">
        <v>2609</v>
      </c>
      <c r="K1197" s="437" t="s">
        <v>52</v>
      </c>
    </row>
    <row r="1198" spans="1:11" ht="23.25">
      <c r="A1198" s="473" t="s">
        <v>439</v>
      </c>
      <c r="B1198" s="441" t="s">
        <v>2587</v>
      </c>
      <c r="C1198" s="441" t="s">
        <v>2588</v>
      </c>
      <c r="D1198" s="441" t="s">
        <v>2593</v>
      </c>
      <c r="E1198" s="441" t="s">
        <v>2326</v>
      </c>
      <c r="F1198" s="474" t="s">
        <v>2604</v>
      </c>
      <c r="G1198" s="437" t="s">
        <v>296</v>
      </c>
      <c r="H1198" s="438"/>
      <c r="I1198" s="439">
        <v>468500</v>
      </c>
      <c r="J1198" s="440" t="s">
        <v>2609</v>
      </c>
      <c r="K1198" s="437" t="s">
        <v>52</v>
      </c>
    </row>
    <row r="1199" spans="1:11" ht="23.25">
      <c r="A1199" s="473" t="s">
        <v>440</v>
      </c>
      <c r="B1199" s="441" t="s">
        <v>2587</v>
      </c>
      <c r="C1199" s="441" t="s">
        <v>2588</v>
      </c>
      <c r="D1199" s="441" t="s">
        <v>2594</v>
      </c>
      <c r="E1199" s="441" t="s">
        <v>2326</v>
      </c>
      <c r="F1199" s="474" t="s">
        <v>2605</v>
      </c>
      <c r="G1199" s="437" t="s">
        <v>296</v>
      </c>
      <c r="H1199" s="438"/>
      <c r="I1199" s="439">
        <v>239000</v>
      </c>
      <c r="J1199" s="440" t="s">
        <v>2609</v>
      </c>
      <c r="K1199" s="437" t="s">
        <v>52</v>
      </c>
    </row>
    <row r="1200" spans="1:11" ht="23.25">
      <c r="A1200" s="473" t="s">
        <v>441</v>
      </c>
      <c r="B1200" s="441" t="s">
        <v>2587</v>
      </c>
      <c r="C1200" s="441" t="s">
        <v>2588</v>
      </c>
      <c r="D1200" s="441" t="s">
        <v>2595</v>
      </c>
      <c r="E1200" s="441" t="s">
        <v>2326</v>
      </c>
      <c r="F1200" s="474" t="s">
        <v>2606</v>
      </c>
      <c r="G1200" s="437" t="s">
        <v>296</v>
      </c>
      <c r="H1200" s="438"/>
      <c r="I1200" s="439">
        <v>1996800</v>
      </c>
      <c r="J1200" s="440" t="s">
        <v>2609</v>
      </c>
      <c r="K1200" s="437" t="s">
        <v>52</v>
      </c>
    </row>
    <row r="1201" spans="1:11" ht="23.25">
      <c r="A1201" s="473" t="s">
        <v>442</v>
      </c>
      <c r="B1201" s="441" t="s">
        <v>2587</v>
      </c>
      <c r="C1201" s="441" t="s">
        <v>2588</v>
      </c>
      <c r="D1201" s="441" t="s">
        <v>2596</v>
      </c>
      <c r="E1201" s="441" t="s">
        <v>2326</v>
      </c>
      <c r="F1201" s="474" t="s">
        <v>2602</v>
      </c>
      <c r="G1201" s="437" t="s">
        <v>296</v>
      </c>
      <c r="H1201" s="438"/>
      <c r="I1201" s="439">
        <v>1803400</v>
      </c>
      <c r="J1201" s="440" t="s">
        <v>2609</v>
      </c>
      <c r="K1201" s="437" t="s">
        <v>52</v>
      </c>
    </row>
    <row r="1202" spans="1:11" ht="23.25">
      <c r="A1202" s="473" t="s">
        <v>443</v>
      </c>
      <c r="B1202" s="441" t="s">
        <v>2587</v>
      </c>
      <c r="C1202" s="441" t="s">
        <v>2588</v>
      </c>
      <c r="D1202" s="441" t="s">
        <v>2597</v>
      </c>
      <c r="E1202" s="441" t="s">
        <v>2326</v>
      </c>
      <c r="F1202" s="474" t="s">
        <v>2607</v>
      </c>
      <c r="G1202" s="437" t="s">
        <v>296</v>
      </c>
      <c r="H1202" s="326"/>
      <c r="I1202" s="439">
        <v>196500</v>
      </c>
      <c r="J1202" s="440" t="s">
        <v>2609</v>
      </c>
      <c r="K1202" s="437" t="s">
        <v>52</v>
      </c>
    </row>
    <row r="1203" spans="1:11" ht="23.25">
      <c r="A1203" s="473" t="s">
        <v>444</v>
      </c>
      <c r="B1203" s="441" t="s">
        <v>2587</v>
      </c>
      <c r="C1203" s="441" t="s">
        <v>2588</v>
      </c>
      <c r="D1203" s="441" t="s">
        <v>2598</v>
      </c>
      <c r="E1203" s="441" t="s">
        <v>2326</v>
      </c>
      <c r="F1203" s="474" t="s">
        <v>2608</v>
      </c>
      <c r="G1203" s="437" t="s">
        <v>296</v>
      </c>
      <c r="H1203" s="326"/>
      <c r="I1203" s="439">
        <v>718000</v>
      </c>
      <c r="J1203" s="440" t="s">
        <v>2609</v>
      </c>
      <c r="K1203" s="437" t="s">
        <v>52</v>
      </c>
    </row>
    <row r="1204" spans="1:11" ht="23.25">
      <c r="A1204" s="473" t="s">
        <v>445</v>
      </c>
      <c r="B1204" s="441" t="s">
        <v>2587</v>
      </c>
      <c r="C1204" s="441" t="s">
        <v>2588</v>
      </c>
      <c r="D1204" s="441" t="s">
        <v>2599</v>
      </c>
      <c r="E1204" s="441" t="s">
        <v>2326</v>
      </c>
      <c r="F1204" s="474" t="s">
        <v>2606</v>
      </c>
      <c r="G1204" s="437" t="s">
        <v>296</v>
      </c>
      <c r="H1204" s="475"/>
      <c r="I1204" s="439">
        <v>157000</v>
      </c>
      <c r="J1204" s="440" t="s">
        <v>2609</v>
      </c>
      <c r="K1204" s="437" t="s">
        <v>52</v>
      </c>
    </row>
    <row r="1205" spans="1:11" ht="23.25">
      <c r="A1205" s="382"/>
      <c r="B1205" s="454"/>
      <c r="C1205" s="454"/>
      <c r="D1205" s="454"/>
      <c r="E1205" s="454"/>
      <c r="F1205" s="471"/>
      <c r="G1205" s="394"/>
      <c r="H1205" s="60"/>
      <c r="I1205" s="407"/>
      <c r="J1205" s="406"/>
      <c r="K1205" s="362"/>
    </row>
    <row r="1206" spans="1:11" ht="23.25">
      <c r="A1206" s="409"/>
      <c r="B1206" s="455"/>
      <c r="C1206" s="455"/>
      <c r="D1206" s="455"/>
      <c r="E1206" s="455"/>
      <c r="F1206" s="472"/>
      <c r="G1206" s="275"/>
      <c r="H1206" s="52"/>
      <c r="I1206" s="428"/>
      <c r="J1206" s="427"/>
      <c r="K1206" s="278"/>
    </row>
    <row r="1207" spans="1:11" ht="27" customHeight="1" thickBot="1">
      <c r="A1207" s="716" t="s">
        <v>2641</v>
      </c>
      <c r="B1207" s="717"/>
      <c r="C1207" s="717"/>
      <c r="D1207" s="717"/>
      <c r="E1207" s="717"/>
      <c r="F1207" s="717"/>
      <c r="G1207" s="717"/>
      <c r="H1207" s="383"/>
      <c r="I1207" s="429">
        <f>SUM(I1194:I1206)</f>
        <v>7707036</v>
      </c>
      <c r="J1207" s="414"/>
      <c r="K1207" s="408"/>
    </row>
    <row r="1208" ht="24" thickTop="1"/>
    <row r="1209" spans="9:10" ht="23.25">
      <c r="I1209" s="39"/>
      <c r="J1209" s="107"/>
    </row>
    <row r="1210" spans="1:11" ht="23.25">
      <c r="A1210" s="705" t="s">
        <v>2642</v>
      </c>
      <c r="B1210" s="706"/>
      <c r="C1210" s="706"/>
      <c r="D1210" s="706"/>
      <c r="E1210" s="706"/>
      <c r="F1210" s="706"/>
      <c r="G1210" s="706"/>
      <c r="H1210" s="706"/>
      <c r="I1210" s="706"/>
      <c r="J1210" s="706"/>
      <c r="K1210" s="707"/>
    </row>
    <row r="1211" spans="1:11" ht="23.25">
      <c r="A1211" s="386" t="s">
        <v>288</v>
      </c>
      <c r="B1211" s="386" t="s">
        <v>35</v>
      </c>
      <c r="C1211" s="386" t="s">
        <v>294</v>
      </c>
      <c r="D1211" s="386" t="s">
        <v>289</v>
      </c>
      <c r="E1211" s="386" t="s">
        <v>290</v>
      </c>
      <c r="F1211" s="443" t="s">
        <v>291</v>
      </c>
      <c r="G1211" s="386" t="s">
        <v>292</v>
      </c>
      <c r="H1211" s="390" t="s">
        <v>297</v>
      </c>
      <c r="I1211" s="386" t="s">
        <v>37</v>
      </c>
      <c r="J1211" s="386" t="s">
        <v>293</v>
      </c>
      <c r="K1211" s="386" t="s">
        <v>76</v>
      </c>
    </row>
    <row r="1212" spans="1:11" ht="23.25">
      <c r="A1212" s="382" t="s">
        <v>435</v>
      </c>
      <c r="B1212" s="435"/>
      <c r="C1212" s="435"/>
      <c r="D1212" s="435"/>
      <c r="E1212" s="718" t="s">
        <v>2643</v>
      </c>
      <c r="F1212" s="719"/>
      <c r="G1212" s="437"/>
      <c r="H1212" s="438"/>
      <c r="I1212" s="439">
        <v>24806.35</v>
      </c>
      <c r="J1212" s="441" t="s">
        <v>2609</v>
      </c>
      <c r="K1212" s="362" t="s">
        <v>355</v>
      </c>
    </row>
    <row r="1213" spans="1:11" ht="23.25">
      <c r="A1213" s="382"/>
      <c r="B1213" s="435"/>
      <c r="C1213" s="435"/>
      <c r="D1213" s="435"/>
      <c r="E1213" s="435"/>
      <c r="F1213" s="452"/>
      <c r="G1213" s="362"/>
      <c r="H1213" s="360"/>
      <c r="I1213" s="404"/>
      <c r="J1213" s="405"/>
      <c r="K1213" s="362"/>
    </row>
    <row r="1214" spans="1:11" ht="23.25">
      <c r="A1214" s="382"/>
      <c r="B1214" s="435"/>
      <c r="C1214" s="435"/>
      <c r="D1214" s="435"/>
      <c r="E1214" s="435"/>
      <c r="F1214" s="452"/>
      <c r="G1214" s="362"/>
      <c r="H1214" s="360"/>
      <c r="I1214" s="404"/>
      <c r="J1214" s="405"/>
      <c r="K1214" s="362"/>
    </row>
    <row r="1215" spans="1:11" ht="23.25">
      <c r="A1215" s="382"/>
      <c r="B1215" s="435"/>
      <c r="C1215" s="435"/>
      <c r="D1215" s="435"/>
      <c r="E1215" s="435"/>
      <c r="F1215" s="452"/>
      <c r="G1215" s="362"/>
      <c r="H1215" s="360"/>
      <c r="I1215" s="404"/>
      <c r="J1215" s="405"/>
      <c r="K1215" s="362"/>
    </row>
    <row r="1216" spans="1:11" ht="23.25">
      <c r="A1216" s="382"/>
      <c r="B1216" s="435"/>
      <c r="C1216" s="435"/>
      <c r="D1216" s="435"/>
      <c r="E1216" s="435"/>
      <c r="F1216" s="452"/>
      <c r="G1216" s="362"/>
      <c r="H1216" s="360"/>
      <c r="I1216" s="404"/>
      <c r="J1216" s="405"/>
      <c r="K1216" s="362"/>
    </row>
    <row r="1217" spans="1:11" ht="23.25">
      <c r="A1217" s="382"/>
      <c r="B1217" s="435"/>
      <c r="C1217" s="435"/>
      <c r="D1217" s="435"/>
      <c r="E1217" s="435"/>
      <c r="F1217" s="452"/>
      <c r="G1217" s="362"/>
      <c r="H1217" s="360"/>
      <c r="I1217" s="404"/>
      <c r="J1217" s="405"/>
      <c r="K1217" s="362"/>
    </row>
    <row r="1218" spans="1:11" ht="23.25">
      <c r="A1218" s="382"/>
      <c r="B1218" s="435"/>
      <c r="C1218" s="435"/>
      <c r="D1218" s="435"/>
      <c r="E1218" s="435"/>
      <c r="F1218" s="452"/>
      <c r="G1218" s="362"/>
      <c r="H1218" s="360"/>
      <c r="I1218" s="404"/>
      <c r="J1218" s="405"/>
      <c r="K1218" s="362"/>
    </row>
    <row r="1219" spans="1:11" ht="23.25">
      <c r="A1219" s="382"/>
      <c r="B1219" s="435"/>
      <c r="C1219" s="435"/>
      <c r="D1219" s="435"/>
      <c r="E1219" s="435"/>
      <c r="F1219" s="470"/>
      <c r="G1219" s="362"/>
      <c r="H1219" s="386"/>
      <c r="I1219" s="404"/>
      <c r="J1219" s="405"/>
      <c r="K1219" s="362"/>
    </row>
    <row r="1220" spans="1:11" ht="23.25">
      <c r="A1220" s="382"/>
      <c r="B1220" s="435"/>
      <c r="C1220" s="435"/>
      <c r="D1220" s="435"/>
      <c r="E1220" s="435"/>
      <c r="F1220" s="452"/>
      <c r="G1220" s="362"/>
      <c r="H1220" s="386"/>
      <c r="I1220" s="404"/>
      <c r="J1220" s="405"/>
      <c r="K1220" s="362"/>
    </row>
    <row r="1221" spans="1:11" ht="23.25">
      <c r="A1221" s="382"/>
      <c r="B1221" s="435"/>
      <c r="C1221" s="435"/>
      <c r="D1221" s="435"/>
      <c r="E1221" s="435"/>
      <c r="F1221" s="470"/>
      <c r="G1221" s="362"/>
      <c r="H1221" s="47"/>
      <c r="I1221" s="404"/>
      <c r="J1221" s="405"/>
      <c r="K1221" s="362"/>
    </row>
    <row r="1222" spans="1:11" ht="23.25">
      <c r="A1222" s="382"/>
      <c r="B1222" s="454"/>
      <c r="C1222" s="454"/>
      <c r="D1222" s="454"/>
      <c r="E1222" s="454"/>
      <c r="F1222" s="471"/>
      <c r="G1222" s="394"/>
      <c r="H1222" s="60"/>
      <c r="I1222" s="407"/>
      <c r="J1222" s="406"/>
      <c r="K1222" s="362"/>
    </row>
    <row r="1223" spans="1:11" ht="23.25">
      <c r="A1223" s="409"/>
      <c r="B1223" s="455"/>
      <c r="C1223" s="455"/>
      <c r="D1223" s="455"/>
      <c r="E1223" s="455"/>
      <c r="F1223" s="472"/>
      <c r="G1223" s="275"/>
      <c r="H1223" s="52"/>
      <c r="I1223" s="428"/>
      <c r="J1223" s="427"/>
      <c r="K1223" s="278"/>
    </row>
    <row r="1224" spans="1:11" ht="24" thickBot="1">
      <c r="A1224" s="711" t="s">
        <v>2641</v>
      </c>
      <c r="B1224" s="712"/>
      <c r="C1224" s="712"/>
      <c r="D1224" s="712"/>
      <c r="E1224" s="712"/>
      <c r="F1224" s="712"/>
      <c r="G1224" s="712"/>
      <c r="H1224" s="383"/>
      <c r="I1224" s="429">
        <f>SUM(I1212:I1223)</f>
        <v>24806.35</v>
      </c>
      <c r="J1224" s="414"/>
      <c r="K1224" s="408"/>
    </row>
    <row r="1225" spans="1:11" ht="24" thickTop="1">
      <c r="A1225" s="600"/>
      <c r="B1225" s="600"/>
      <c r="C1225" s="600"/>
      <c r="D1225" s="600"/>
      <c r="E1225" s="600"/>
      <c r="F1225" s="600"/>
      <c r="G1225" s="600"/>
      <c r="H1225" s="375"/>
      <c r="I1225" s="632"/>
      <c r="J1225" s="412"/>
      <c r="K1225" s="389"/>
    </row>
    <row r="1226" ht="23.25">
      <c r="I1226" s="481">
        <f>I953+I1010+I1024+I1054+I1079+I1093+I1115+I1149+I1171+I1188+I1207+I1224</f>
        <v>13727168.35</v>
      </c>
    </row>
    <row r="1228" ht="23.25">
      <c r="I1228" s="481"/>
    </row>
  </sheetData>
  <sheetProtection/>
  <mergeCells count="27">
    <mergeCell ref="A1210:K1210"/>
    <mergeCell ref="A1224:G1224"/>
    <mergeCell ref="E1212:F1212"/>
    <mergeCell ref="A1157:K1157"/>
    <mergeCell ref="A1174:K1174"/>
    <mergeCell ref="A1192:K1192"/>
    <mergeCell ref="A1171:G1171"/>
    <mergeCell ref="A1024:G1024"/>
    <mergeCell ref="A1054:G1054"/>
    <mergeCell ref="A1079:G1079"/>
    <mergeCell ref="A1093:G1093"/>
    <mergeCell ref="A1188:G1188"/>
    <mergeCell ref="A1207:G1207"/>
    <mergeCell ref="A1149:G1149"/>
    <mergeCell ref="A1030:K1030"/>
    <mergeCell ref="A1067:K1067"/>
    <mergeCell ref="A1085:K1085"/>
    <mergeCell ref="A1103:K1103"/>
    <mergeCell ref="A1121:K1121"/>
    <mergeCell ref="A1115:G1115"/>
    <mergeCell ref="A1:K1"/>
    <mergeCell ref="A2:K2"/>
    <mergeCell ref="A1011:I1011"/>
    <mergeCell ref="A958:K958"/>
    <mergeCell ref="A1012:K1012"/>
    <mergeCell ref="A953:G953"/>
    <mergeCell ref="A1010:G1010"/>
  </mergeCells>
  <dataValidations count="2">
    <dataValidation type="list" allowBlank="1" showInputMessage="1" showErrorMessage="1" sqref="F243:F245 F4 F6 F221 F501 F853:F854 F88:F91 E4:E920 F950 C960:C1008 E960:E1008 C1014:C1023 F1033 F1037 F1039:F1051 C1032:C1053 C1069:C1078 F1074:F1077 C1189 F1069:F1070 E1087:E1092 E1014:E1023 F1113 E1105:E1114 C1087:C1092 C1123:C1148 C1105:C1114 E1069:E1078 E1159:E1170 F1159 F1162:F1165 C1159:C1170 F1167:F1170 F1176:F1185 E1194:E1206 E1189 E931:E952 E1123:E1148 C1176:C1187 E1176:E1187 C1194:C1206 E1032:E1053 C1212:C1223 E1213:E1223">
      <formula1>INDIRECT(E243)</formula1>
    </dataValidation>
    <dataValidation type="decimal" allowBlank="1" showInputMessage="1" showErrorMessage="1" error="กรุณาระบุเป็นตัวเลข" sqref="I1194:I1207 I960:I1008 I1014:I1023 I1032:I1053 I1069:I1079 I4:I952 I1105:I1115 I1123:I1149 I1087:I1093 I1176:I1189 I1159:I1171 I1212:I1225">
      <formula1>0</formula1>
      <formula2>9.99999999999999E+32</formula2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G49"/>
  <sheetViews>
    <sheetView view="pageBreakPreview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K17" sqref="K17"/>
    </sheetView>
  </sheetViews>
  <sheetFormatPr defaultColWidth="9.140625" defaultRowHeight="15"/>
  <cols>
    <col min="1" max="1" width="9.00390625" style="497" customWidth="1"/>
    <col min="2" max="2" width="7.7109375" style="497" customWidth="1"/>
    <col min="3" max="3" width="0.42578125" style="497" hidden="1" customWidth="1"/>
    <col min="4" max="4" width="12.140625" style="503" customWidth="1"/>
    <col min="5" max="6" width="9.140625" style="503" customWidth="1"/>
    <col min="7" max="8" width="8.8515625" style="503" customWidth="1"/>
    <col min="9" max="10" width="9.7109375" style="503" customWidth="1"/>
    <col min="11" max="12" width="9.140625" style="503" customWidth="1"/>
    <col min="13" max="13" width="9.8515625" style="503" customWidth="1"/>
    <col min="14" max="14" width="9.7109375" style="503" customWidth="1"/>
    <col min="15" max="16" width="9.140625" style="503" customWidth="1"/>
    <col min="17" max="20" width="9.57421875" style="503" customWidth="1"/>
    <col min="21" max="22" width="10.00390625" style="503" customWidth="1"/>
    <col min="23" max="30" width="9.8515625" style="503" customWidth="1"/>
    <col min="31" max="32" width="11.28125" style="497" customWidth="1"/>
    <col min="33" max="33" width="14.140625" style="497" customWidth="1"/>
    <col min="34" max="16384" width="9.00390625" style="497" customWidth="1"/>
  </cols>
  <sheetData>
    <row r="1" spans="4:30" s="499" customFormat="1" ht="21"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</row>
    <row r="2" spans="1:33" s="499" customFormat="1" ht="26.25">
      <c r="A2" s="679" t="s">
        <v>299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34"/>
      <c r="AF2" s="534"/>
      <c r="AG2" s="501"/>
    </row>
    <row r="3" spans="1:33" s="499" customFormat="1" ht="26.25">
      <c r="A3" s="727" t="s">
        <v>2647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496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535"/>
      <c r="AF3" s="535"/>
      <c r="AG3" s="495"/>
    </row>
    <row r="4" spans="1:33" s="511" customFormat="1" ht="30" customHeight="1">
      <c r="A4" s="677" t="s">
        <v>31</v>
      </c>
      <c r="B4" s="677"/>
      <c r="C4" s="677"/>
      <c r="D4" s="729" t="s">
        <v>29</v>
      </c>
      <c r="E4" s="723" t="s">
        <v>2648</v>
      </c>
      <c r="F4" s="723"/>
      <c r="G4" s="723" t="s">
        <v>2649</v>
      </c>
      <c r="H4" s="723"/>
      <c r="I4" s="723" t="s">
        <v>2650</v>
      </c>
      <c r="J4" s="723"/>
      <c r="K4" s="735" t="s">
        <v>2651</v>
      </c>
      <c r="L4" s="735"/>
      <c r="M4" s="735" t="s">
        <v>2652</v>
      </c>
      <c r="N4" s="735"/>
      <c r="O4" s="735" t="s">
        <v>2653</v>
      </c>
      <c r="P4" s="735"/>
      <c r="Q4" s="735" t="s">
        <v>2654</v>
      </c>
      <c r="R4" s="735"/>
      <c r="S4" s="735" t="s">
        <v>2655</v>
      </c>
      <c r="T4" s="735"/>
      <c r="U4" s="735" t="s">
        <v>2656</v>
      </c>
      <c r="V4" s="735"/>
      <c r="W4" s="735" t="s">
        <v>2657</v>
      </c>
      <c r="X4" s="735"/>
      <c r="Y4" s="735" t="s">
        <v>2658</v>
      </c>
      <c r="Z4" s="735"/>
      <c r="AA4" s="735" t="s">
        <v>2659</v>
      </c>
      <c r="AB4" s="735"/>
      <c r="AC4" s="735" t="s">
        <v>2660</v>
      </c>
      <c r="AD4" s="735"/>
      <c r="AE4" s="723" t="s">
        <v>73</v>
      </c>
      <c r="AF4" s="723"/>
      <c r="AG4" s="403" t="s">
        <v>2665</v>
      </c>
    </row>
    <row r="5" spans="1:33" s="511" customFormat="1" ht="30" customHeight="1">
      <c r="A5" s="680"/>
      <c r="B5" s="680"/>
      <c r="C5" s="680"/>
      <c r="D5" s="730"/>
      <c r="E5" s="510" t="s">
        <v>2666</v>
      </c>
      <c r="F5" s="510" t="s">
        <v>2667</v>
      </c>
      <c r="G5" s="510" t="s">
        <v>2666</v>
      </c>
      <c r="H5" s="510" t="s">
        <v>2667</v>
      </c>
      <c r="I5" s="510" t="s">
        <v>2666</v>
      </c>
      <c r="J5" s="510" t="s">
        <v>2667</v>
      </c>
      <c r="K5" s="510" t="s">
        <v>2666</v>
      </c>
      <c r="L5" s="510" t="s">
        <v>2667</v>
      </c>
      <c r="M5" s="510" t="s">
        <v>2666</v>
      </c>
      <c r="N5" s="510" t="s">
        <v>2667</v>
      </c>
      <c r="O5" s="510" t="s">
        <v>2666</v>
      </c>
      <c r="P5" s="510" t="s">
        <v>2667</v>
      </c>
      <c r="Q5" s="510" t="s">
        <v>2666</v>
      </c>
      <c r="R5" s="510" t="s">
        <v>2667</v>
      </c>
      <c r="S5" s="510" t="s">
        <v>2666</v>
      </c>
      <c r="T5" s="510" t="s">
        <v>2667</v>
      </c>
      <c r="U5" s="510" t="s">
        <v>2666</v>
      </c>
      <c r="V5" s="510" t="s">
        <v>2667</v>
      </c>
      <c r="W5" s="510" t="s">
        <v>2666</v>
      </c>
      <c r="X5" s="510" t="s">
        <v>2667</v>
      </c>
      <c r="Y5" s="510" t="s">
        <v>2666</v>
      </c>
      <c r="Z5" s="510" t="s">
        <v>2667</v>
      </c>
      <c r="AA5" s="510" t="s">
        <v>2666</v>
      </c>
      <c r="AB5" s="510" t="s">
        <v>2667</v>
      </c>
      <c r="AC5" s="510" t="s">
        <v>2666</v>
      </c>
      <c r="AD5" s="510" t="s">
        <v>2667</v>
      </c>
      <c r="AE5" s="510" t="s">
        <v>2666</v>
      </c>
      <c r="AF5" s="510" t="s">
        <v>2667</v>
      </c>
      <c r="AG5" s="509" t="s">
        <v>2668</v>
      </c>
    </row>
    <row r="6" spans="1:33" ht="24" customHeight="1">
      <c r="A6" s="720" t="s">
        <v>49</v>
      </c>
      <c r="B6" s="720"/>
      <c r="C6" s="475"/>
      <c r="D6" s="536">
        <v>16777921</v>
      </c>
      <c r="E6" s="502">
        <v>3128</v>
      </c>
      <c r="F6" s="502">
        <v>3128</v>
      </c>
      <c r="G6" s="502">
        <v>6000</v>
      </c>
      <c r="H6" s="502">
        <v>6000</v>
      </c>
      <c r="I6" s="502">
        <v>6000</v>
      </c>
      <c r="J6" s="502">
        <v>6000</v>
      </c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64">
        <f>E6+G6+I6</f>
        <v>15128</v>
      </c>
      <c r="AF6" s="64">
        <f>F6+H6+J6</f>
        <v>15128</v>
      </c>
      <c r="AG6" s="64">
        <f aca="true" t="shared" si="0" ref="AG6:AG12">D6+AE6-AF6</f>
        <v>16777921</v>
      </c>
    </row>
    <row r="7" spans="1:33" s="531" customFormat="1" ht="24" customHeight="1">
      <c r="A7" s="724" t="s">
        <v>97</v>
      </c>
      <c r="B7" s="724"/>
      <c r="C7" s="537"/>
      <c r="D7" s="538">
        <v>3607920</v>
      </c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>
        <v>130000</v>
      </c>
      <c r="X7" s="539">
        <v>130000</v>
      </c>
      <c r="Y7" s="539"/>
      <c r="Z7" s="539">
        <v>40000</v>
      </c>
      <c r="AA7" s="539"/>
      <c r="AB7" s="539"/>
      <c r="AC7" s="539"/>
      <c r="AD7" s="539"/>
      <c r="AE7" s="539">
        <f>W7</f>
        <v>130000</v>
      </c>
      <c r="AF7" s="539">
        <f>X7+Z7</f>
        <v>170000</v>
      </c>
      <c r="AG7" s="539">
        <f t="shared" si="0"/>
        <v>3567920</v>
      </c>
    </row>
    <row r="8" spans="1:33" ht="24" customHeight="1">
      <c r="A8" s="720" t="s">
        <v>98</v>
      </c>
      <c r="B8" s="720"/>
      <c r="C8" s="475"/>
      <c r="D8" s="536">
        <v>10964236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>
        <v>8280</v>
      </c>
      <c r="R8" s="64">
        <v>8280</v>
      </c>
      <c r="S8" s="64"/>
      <c r="T8" s="64"/>
      <c r="U8" s="64"/>
      <c r="V8" s="64"/>
      <c r="W8" s="64"/>
      <c r="X8" s="64"/>
      <c r="Y8" s="64">
        <v>40000</v>
      </c>
      <c r="Z8" s="64"/>
      <c r="AA8" s="64"/>
      <c r="AB8" s="64"/>
      <c r="AC8" s="64"/>
      <c r="AD8" s="64"/>
      <c r="AE8" s="64">
        <f>Q8+Y8</f>
        <v>48280</v>
      </c>
      <c r="AF8" s="64">
        <f>R8</f>
        <v>8280</v>
      </c>
      <c r="AG8" s="539">
        <f t="shared" si="0"/>
        <v>11004236</v>
      </c>
    </row>
    <row r="9" spans="1:33" ht="24" customHeight="1">
      <c r="A9" s="720" t="s">
        <v>45</v>
      </c>
      <c r="B9" s="720"/>
      <c r="C9" s="475"/>
      <c r="D9" s="536">
        <v>981519</v>
      </c>
      <c r="E9" s="64"/>
      <c r="F9" s="64"/>
      <c r="G9" s="64"/>
      <c r="H9" s="64"/>
      <c r="I9" s="64"/>
      <c r="J9" s="64"/>
      <c r="K9" s="64"/>
      <c r="L9" s="64"/>
      <c r="M9" s="64"/>
      <c r="N9" s="64">
        <v>60000</v>
      </c>
      <c r="O9" s="64"/>
      <c r="P9" s="64"/>
      <c r="Q9" s="64"/>
      <c r="R9" s="64"/>
      <c r="S9" s="64"/>
      <c r="T9" s="64">
        <v>36000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>
        <f>N9+T9</f>
        <v>96000</v>
      </c>
      <c r="AG9" s="64">
        <f t="shared" si="0"/>
        <v>885519</v>
      </c>
    </row>
    <row r="10" spans="1:33" ht="24" customHeight="1">
      <c r="A10" s="720" t="s">
        <v>46</v>
      </c>
      <c r="B10" s="720"/>
      <c r="C10" s="475"/>
      <c r="D10" s="540">
        <v>4486900</v>
      </c>
      <c r="E10" s="64"/>
      <c r="F10" s="64"/>
      <c r="G10" s="64"/>
      <c r="H10" s="64"/>
      <c r="I10" s="64">
        <v>99712</v>
      </c>
      <c r="J10" s="64"/>
      <c r="K10" s="64">
        <v>25000</v>
      </c>
      <c r="L10" s="64"/>
      <c r="M10" s="64">
        <f>60000+200000</f>
        <v>260000</v>
      </c>
      <c r="N10" s="64">
        <v>200000</v>
      </c>
      <c r="O10" s="64"/>
      <c r="P10" s="64">
        <f>20000+10000+5000</f>
        <v>35000</v>
      </c>
      <c r="Q10" s="64"/>
      <c r="R10" s="64">
        <v>5000</v>
      </c>
      <c r="S10" s="64">
        <f>36000+8000+15000</f>
        <v>59000</v>
      </c>
      <c r="T10" s="64"/>
      <c r="U10" s="64">
        <v>200000</v>
      </c>
      <c r="V10" s="64">
        <v>200000</v>
      </c>
      <c r="W10" s="64"/>
      <c r="X10" s="64"/>
      <c r="Y10" s="64">
        <v>60000</v>
      </c>
      <c r="Z10" s="64">
        <f>8000+60000</f>
        <v>68000</v>
      </c>
      <c r="AA10" s="64"/>
      <c r="AB10" s="64"/>
      <c r="AC10" s="64">
        <f>5000+4500+15000+10000+10000+5000</f>
        <v>49500</v>
      </c>
      <c r="AD10" s="64">
        <f>5000+4500+15000+10000</f>
        <v>34500</v>
      </c>
      <c r="AE10" s="64">
        <f>I10+K10+M10+S10+U10+Y10+AC10</f>
        <v>753212</v>
      </c>
      <c r="AF10" s="64">
        <f>N10+P10+R10+V10+Z10+AD10</f>
        <v>542500</v>
      </c>
      <c r="AG10" s="64">
        <f t="shared" si="0"/>
        <v>4697612</v>
      </c>
    </row>
    <row r="11" spans="1:33" ht="24" customHeight="1">
      <c r="A11" s="720" t="s">
        <v>47</v>
      </c>
      <c r="B11" s="720"/>
      <c r="C11" s="475"/>
      <c r="D11" s="536">
        <v>2670799</v>
      </c>
      <c r="E11" s="64"/>
      <c r="F11" s="64"/>
      <c r="G11" s="64"/>
      <c r="H11" s="64"/>
      <c r="I11" s="64"/>
      <c r="J11" s="64">
        <v>99712</v>
      </c>
      <c r="K11" s="64"/>
      <c r="L11" s="64">
        <v>25000</v>
      </c>
      <c r="M11" s="64"/>
      <c r="N11" s="64"/>
      <c r="O11" s="64"/>
      <c r="P11" s="64"/>
      <c r="Q11" s="64"/>
      <c r="R11" s="64"/>
      <c r="S11" s="64"/>
      <c r="T11" s="64">
        <f>8000+15000</f>
        <v>23000</v>
      </c>
      <c r="U11" s="64"/>
      <c r="V11" s="64"/>
      <c r="W11" s="64">
        <v>40000</v>
      </c>
      <c r="X11" s="64">
        <v>40000</v>
      </c>
      <c r="Y11" s="64">
        <f>8000+35000</f>
        <v>43000</v>
      </c>
      <c r="Z11" s="64">
        <v>35000</v>
      </c>
      <c r="AA11" s="64"/>
      <c r="AB11" s="64"/>
      <c r="AC11" s="64"/>
      <c r="AD11" s="64">
        <f>10000+5000</f>
        <v>15000</v>
      </c>
      <c r="AE11" s="64">
        <f>W11+Y11</f>
        <v>83000</v>
      </c>
      <c r="AF11" s="64">
        <f>J11+L11+T11+X11+Z11+AD11</f>
        <v>237712</v>
      </c>
      <c r="AG11" s="64">
        <f t="shared" si="0"/>
        <v>2516087</v>
      </c>
    </row>
    <row r="12" spans="1:33" ht="24" customHeight="1">
      <c r="A12" s="720" t="s">
        <v>100</v>
      </c>
      <c r="B12" s="720"/>
      <c r="C12" s="475"/>
      <c r="D12" s="536">
        <v>1578000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>
        <f t="shared" si="0"/>
        <v>1578000</v>
      </c>
    </row>
    <row r="13" spans="1:33" ht="24" customHeight="1">
      <c r="A13" s="720" t="s">
        <v>28</v>
      </c>
      <c r="B13" s="720"/>
      <c r="C13" s="475"/>
      <c r="D13" s="536">
        <v>2559302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>
        <f>20000+10000+5000</f>
        <v>35000</v>
      </c>
      <c r="P13" s="64"/>
      <c r="Q13" s="64">
        <v>5000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>O13+Q13</f>
        <v>40000</v>
      </c>
      <c r="AF13" s="64"/>
      <c r="AG13" s="64">
        <f>D13+AE13</f>
        <v>2599302</v>
      </c>
    </row>
    <row r="14" spans="1:33" ht="24" customHeight="1">
      <c r="A14" s="720" t="s">
        <v>48</v>
      </c>
      <c r="B14" s="720"/>
      <c r="C14" s="475"/>
      <c r="D14" s="536">
        <v>30000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>
        <f>D14</f>
        <v>30000</v>
      </c>
    </row>
    <row r="15" spans="1:33" ht="24" customHeight="1">
      <c r="A15" s="720" t="s">
        <v>101</v>
      </c>
      <c r="B15" s="720"/>
      <c r="C15" s="475"/>
      <c r="D15" s="536">
        <v>204400</v>
      </c>
      <c r="E15" s="64">
        <v>12500</v>
      </c>
      <c r="F15" s="64">
        <v>12500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>
        <v>4300</v>
      </c>
      <c r="R15" s="64">
        <v>4300</v>
      </c>
      <c r="S15" s="64"/>
      <c r="T15" s="64"/>
      <c r="U15" s="64"/>
      <c r="V15" s="64"/>
      <c r="W15" s="64"/>
      <c r="X15" s="64"/>
      <c r="Y15" s="64"/>
      <c r="Z15" s="64"/>
      <c r="AA15" s="64">
        <f>12500+17500</f>
        <v>30000</v>
      </c>
      <c r="AB15" s="64"/>
      <c r="AC15" s="64"/>
      <c r="AD15" s="64"/>
      <c r="AE15" s="64">
        <f>E15+Q15+AA15</f>
        <v>46800</v>
      </c>
      <c r="AF15" s="64">
        <f>F15+R15</f>
        <v>16800</v>
      </c>
      <c r="AG15" s="64">
        <f>D15+AE15-AF15</f>
        <v>234400</v>
      </c>
    </row>
    <row r="16" spans="1:33" ht="24" customHeight="1">
      <c r="A16" s="720" t="s">
        <v>50</v>
      </c>
      <c r="B16" s="720"/>
      <c r="C16" s="475"/>
      <c r="D16" s="536">
        <v>5160000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>
        <v>206000</v>
      </c>
      <c r="AB16" s="64">
        <f>12500+17500+206000</f>
        <v>236000</v>
      </c>
      <c r="AC16" s="64"/>
      <c r="AD16" s="64"/>
      <c r="AE16" s="64">
        <f>AA16</f>
        <v>206000</v>
      </c>
      <c r="AF16" s="64">
        <f>AB16</f>
        <v>236000</v>
      </c>
      <c r="AG16" s="64">
        <f>D16+AE16-AF16</f>
        <v>5130000</v>
      </c>
    </row>
    <row r="17" spans="1:33" s="499" customFormat="1" ht="27" customHeight="1" thickBot="1">
      <c r="A17" s="725" t="s">
        <v>73</v>
      </c>
      <c r="B17" s="726"/>
      <c r="C17" s="528"/>
      <c r="D17" s="529">
        <f>SUM(D6:D16)</f>
        <v>49020997</v>
      </c>
      <c r="E17" s="529">
        <f aca="true" t="shared" si="1" ref="E17:AG17">SUM(E6:E16)</f>
        <v>15628</v>
      </c>
      <c r="F17" s="529">
        <f t="shared" si="1"/>
        <v>15628</v>
      </c>
      <c r="G17" s="529">
        <f t="shared" si="1"/>
        <v>6000</v>
      </c>
      <c r="H17" s="529">
        <f t="shared" si="1"/>
        <v>6000</v>
      </c>
      <c r="I17" s="529">
        <f t="shared" si="1"/>
        <v>105712</v>
      </c>
      <c r="J17" s="529">
        <f t="shared" si="1"/>
        <v>105712</v>
      </c>
      <c r="K17" s="529">
        <f t="shared" si="1"/>
        <v>25000</v>
      </c>
      <c r="L17" s="529">
        <f t="shared" si="1"/>
        <v>25000</v>
      </c>
      <c r="M17" s="529">
        <f t="shared" si="1"/>
        <v>260000</v>
      </c>
      <c r="N17" s="529">
        <f t="shared" si="1"/>
        <v>260000</v>
      </c>
      <c r="O17" s="529">
        <f t="shared" si="1"/>
        <v>35000</v>
      </c>
      <c r="P17" s="529">
        <f t="shared" si="1"/>
        <v>35000</v>
      </c>
      <c r="Q17" s="529">
        <f t="shared" si="1"/>
        <v>17580</v>
      </c>
      <c r="R17" s="529">
        <f t="shared" si="1"/>
        <v>17580</v>
      </c>
      <c r="S17" s="529">
        <f t="shared" si="1"/>
        <v>59000</v>
      </c>
      <c r="T17" s="529">
        <f t="shared" si="1"/>
        <v>59000</v>
      </c>
      <c r="U17" s="529">
        <f t="shared" si="1"/>
        <v>200000</v>
      </c>
      <c r="V17" s="529">
        <f t="shared" si="1"/>
        <v>200000</v>
      </c>
      <c r="W17" s="529">
        <f t="shared" si="1"/>
        <v>170000</v>
      </c>
      <c r="X17" s="529">
        <f t="shared" si="1"/>
        <v>170000</v>
      </c>
      <c r="Y17" s="529">
        <f t="shared" si="1"/>
        <v>143000</v>
      </c>
      <c r="Z17" s="529">
        <f t="shared" si="1"/>
        <v>143000</v>
      </c>
      <c r="AA17" s="529">
        <f t="shared" si="1"/>
        <v>236000</v>
      </c>
      <c r="AB17" s="529">
        <f t="shared" si="1"/>
        <v>236000</v>
      </c>
      <c r="AC17" s="529">
        <f t="shared" si="1"/>
        <v>49500</v>
      </c>
      <c r="AD17" s="529">
        <f t="shared" si="1"/>
        <v>49500</v>
      </c>
      <c r="AE17" s="529">
        <f t="shared" si="1"/>
        <v>1322420</v>
      </c>
      <c r="AF17" s="529">
        <f t="shared" si="1"/>
        <v>1322420</v>
      </c>
      <c r="AG17" s="529">
        <f t="shared" si="1"/>
        <v>49020997</v>
      </c>
    </row>
    <row r="18" spans="32:33" ht="21.75" thickTop="1">
      <c r="AF18" s="530"/>
      <c r="AG18" s="530"/>
    </row>
    <row r="19" spans="3:33" ht="21">
      <c r="C19" s="497" t="s">
        <v>2669</v>
      </c>
      <c r="AG19" s="503"/>
    </row>
    <row r="20" spans="3:33" ht="21">
      <c r="C20" s="497" t="s">
        <v>2670</v>
      </c>
      <c r="AG20" s="503"/>
    </row>
    <row r="21" ht="21">
      <c r="AG21" s="503"/>
    </row>
    <row r="22" ht="21">
      <c r="AG22" s="503"/>
    </row>
    <row r="23" spans="5:8" ht="21">
      <c r="E23" s="504"/>
      <c r="F23" s="497"/>
      <c r="G23" s="497"/>
      <c r="H23" s="497"/>
    </row>
    <row r="24" spans="5:8" ht="21">
      <c r="E24" s="497"/>
      <c r="F24" s="497"/>
      <c r="G24" s="497"/>
      <c r="H24" s="497"/>
    </row>
    <row r="25" spans="5:8" ht="21">
      <c r="E25" s="497"/>
      <c r="F25" s="497"/>
      <c r="G25" s="497"/>
      <c r="H25" s="497"/>
    </row>
    <row r="32" spans="1:33" ht="23.25">
      <c r="A32" s="721"/>
      <c r="B32" s="721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</row>
    <row r="33" spans="1:33" ht="2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</row>
    <row r="34" spans="1:33" ht="21">
      <c r="A34" s="732"/>
      <c r="B34" s="732"/>
      <c r="C34" s="732"/>
      <c r="D34" s="734"/>
      <c r="E34" s="722"/>
      <c r="F34" s="722"/>
      <c r="G34" s="722"/>
      <c r="H34" s="722"/>
      <c r="I34" s="722"/>
      <c r="J34" s="722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1"/>
      <c r="AA34" s="731"/>
      <c r="AB34" s="731"/>
      <c r="AC34" s="731"/>
      <c r="AD34" s="731"/>
      <c r="AE34" s="722"/>
      <c r="AF34" s="722"/>
      <c r="AG34" s="505"/>
    </row>
    <row r="35" spans="1:33" ht="21">
      <c r="A35" s="733"/>
      <c r="B35" s="733"/>
      <c r="C35" s="733"/>
      <c r="D35" s="734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</row>
    <row r="36" spans="1:33" ht="21">
      <c r="A36" s="498"/>
      <c r="B36" s="498"/>
      <c r="C36" s="498"/>
      <c r="D36" s="507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8"/>
      <c r="AF36" s="508"/>
      <c r="AG36" s="508"/>
    </row>
    <row r="37" spans="1:33" ht="21">
      <c r="A37" s="498"/>
      <c r="B37" s="498"/>
      <c r="C37" s="498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8"/>
      <c r="AF37" s="508"/>
      <c r="AG37" s="508"/>
    </row>
    <row r="38" spans="1:33" ht="21">
      <c r="A38" s="498"/>
      <c r="B38" s="498"/>
      <c r="C38" s="498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8"/>
      <c r="AF38" s="508"/>
      <c r="AG38" s="508"/>
    </row>
    <row r="39" spans="1:33" ht="21">
      <c r="A39" s="498"/>
      <c r="B39" s="498"/>
      <c r="C39" s="498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8"/>
      <c r="AF39" s="508"/>
      <c r="AG39" s="508"/>
    </row>
    <row r="40" spans="1:33" ht="21">
      <c r="A40" s="498"/>
      <c r="B40" s="498"/>
      <c r="C40" s="498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8"/>
      <c r="AF40" s="508"/>
      <c r="AG40" s="508"/>
    </row>
    <row r="41" spans="1:33" ht="21">
      <c r="A41" s="498"/>
      <c r="B41" s="498"/>
      <c r="C41" s="498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8"/>
      <c r="AF41" s="508"/>
      <c r="AG41" s="508"/>
    </row>
    <row r="42" spans="1:33" ht="21">
      <c r="A42" s="498"/>
      <c r="B42" s="498"/>
      <c r="C42" s="498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8"/>
      <c r="AF42" s="508"/>
      <c r="AG42" s="508"/>
    </row>
    <row r="43" spans="1:33" ht="21">
      <c r="A43" s="498"/>
      <c r="B43" s="498"/>
      <c r="C43" s="498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8"/>
      <c r="AF43" s="508"/>
      <c r="AG43" s="508"/>
    </row>
    <row r="44" spans="1:33" ht="21">
      <c r="A44" s="498"/>
      <c r="B44" s="498"/>
      <c r="C44" s="498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8"/>
      <c r="AF44" s="508"/>
      <c r="AG44" s="508"/>
    </row>
    <row r="45" spans="1:33" ht="21">
      <c r="A45" s="498"/>
      <c r="B45" s="498"/>
      <c r="C45" s="498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8"/>
      <c r="AF45" s="508"/>
      <c r="AG45" s="508"/>
    </row>
    <row r="46" spans="1:33" ht="21">
      <c r="A46" s="498"/>
      <c r="B46" s="498"/>
      <c r="C46" s="498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8"/>
      <c r="AF46" s="508"/>
      <c r="AG46" s="508"/>
    </row>
    <row r="47" spans="1:33" ht="21">
      <c r="A47" s="498"/>
      <c r="B47" s="498"/>
      <c r="C47" s="498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8"/>
      <c r="AF47" s="508"/>
      <c r="AG47" s="508"/>
    </row>
    <row r="48" spans="1:33" ht="21">
      <c r="A48" s="498"/>
      <c r="B48" s="498"/>
      <c r="C48" s="498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</row>
    <row r="49" spans="1:33" ht="21">
      <c r="A49" s="498"/>
      <c r="B49" s="498"/>
      <c r="C49" s="498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498"/>
      <c r="AF49" s="498"/>
      <c r="AG49" s="498"/>
    </row>
  </sheetData>
  <sheetProtection/>
  <mergeCells count="48">
    <mergeCell ref="E4:F4"/>
    <mergeCell ref="G4:H4"/>
    <mergeCell ref="I4:J4"/>
    <mergeCell ref="K4:L4"/>
    <mergeCell ref="M4:N4"/>
    <mergeCell ref="O4:P4"/>
    <mergeCell ref="M34:N34"/>
    <mergeCell ref="O34:P34"/>
    <mergeCell ref="AC4:AD4"/>
    <mergeCell ref="Q4:R4"/>
    <mergeCell ref="S4:T4"/>
    <mergeCell ref="U4:V4"/>
    <mergeCell ref="W4:X4"/>
    <mergeCell ref="Y4:Z4"/>
    <mergeCell ref="AA4:AB4"/>
    <mergeCell ref="AC34:AD34"/>
    <mergeCell ref="A34:C35"/>
    <mergeCell ref="D34:D35"/>
    <mergeCell ref="E34:F34"/>
    <mergeCell ref="G34:H34"/>
    <mergeCell ref="I34:J34"/>
    <mergeCell ref="K34:L34"/>
    <mergeCell ref="Q34:R34"/>
    <mergeCell ref="S34:T34"/>
    <mergeCell ref="U34:V34"/>
    <mergeCell ref="W34:X34"/>
    <mergeCell ref="Y34:Z34"/>
    <mergeCell ref="AA34:AB34"/>
    <mergeCell ref="A10:B10"/>
    <mergeCell ref="A17:B17"/>
    <mergeCell ref="A2:R2"/>
    <mergeCell ref="A3:Q3"/>
    <mergeCell ref="A11:B11"/>
    <mergeCell ref="A12:B12"/>
    <mergeCell ref="A13:B13"/>
    <mergeCell ref="A14:B14"/>
    <mergeCell ref="A4:C5"/>
    <mergeCell ref="D4:D5"/>
    <mergeCell ref="A15:B15"/>
    <mergeCell ref="A16:B16"/>
    <mergeCell ref="A32:AG32"/>
    <mergeCell ref="A33:AG33"/>
    <mergeCell ref="AE34:AF34"/>
    <mergeCell ref="AE4:AF4"/>
    <mergeCell ref="A6:B6"/>
    <mergeCell ref="A7:B7"/>
    <mergeCell ref="A8:B8"/>
    <mergeCell ref="A9:B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S49"/>
  <sheetViews>
    <sheetView view="pageBreakPreview" zoomScaleSheetLayoutView="100" zoomScalePageLayoutView="0" workbookViewId="0" topLeftCell="A1">
      <pane xSplit="4" ySplit="5" topLeftCell="A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7" sqref="A17:D17"/>
    </sheetView>
  </sheetViews>
  <sheetFormatPr defaultColWidth="9.140625" defaultRowHeight="15"/>
  <cols>
    <col min="1" max="1" width="9.00390625" style="497" customWidth="1"/>
    <col min="2" max="2" width="8.28125" style="497" customWidth="1"/>
    <col min="3" max="3" width="0.42578125" style="497" hidden="1" customWidth="1"/>
    <col min="4" max="4" width="12.140625" style="503" customWidth="1"/>
    <col min="5" max="16" width="9.140625" style="503" customWidth="1"/>
    <col min="17" max="20" width="9.57421875" style="503" customWidth="1"/>
    <col min="21" max="22" width="10.00390625" style="503" customWidth="1"/>
    <col min="23" max="30" width="9.8515625" style="503" customWidth="1"/>
    <col min="31" max="34" width="8.7109375" style="503" customWidth="1"/>
    <col min="35" max="36" width="9.7109375" style="503" customWidth="1"/>
    <col min="37" max="38" width="8.7109375" style="503" customWidth="1"/>
    <col min="39" max="40" width="9.57421875" style="503" customWidth="1"/>
    <col min="41" max="42" width="9.8515625" style="503" customWidth="1"/>
    <col min="43" max="44" width="11.28125" style="497" customWidth="1"/>
    <col min="45" max="45" width="14.140625" style="497" customWidth="1"/>
    <col min="46" max="16384" width="9.00390625" style="497" customWidth="1"/>
  </cols>
  <sheetData>
    <row r="1" spans="4:42" s="499" customFormat="1" ht="21"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</row>
    <row r="2" spans="1:45" s="499" customFormat="1" ht="26.25">
      <c r="A2" s="679" t="s">
        <v>299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34"/>
      <c r="AR2" s="534"/>
      <c r="AS2" s="501"/>
    </row>
    <row r="3" spans="1:45" s="499" customFormat="1" ht="26.25">
      <c r="A3" s="727" t="s">
        <v>2671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496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  <c r="AP3" s="495"/>
      <c r="AQ3" s="535"/>
      <c r="AR3" s="535"/>
      <c r="AS3" s="495"/>
    </row>
    <row r="4" spans="1:45" s="511" customFormat="1" ht="30" customHeight="1">
      <c r="A4" s="677" t="s">
        <v>31</v>
      </c>
      <c r="B4" s="677"/>
      <c r="C4" s="677"/>
      <c r="D4" s="729" t="s">
        <v>29</v>
      </c>
      <c r="E4" s="723" t="s">
        <v>2648</v>
      </c>
      <c r="F4" s="723"/>
      <c r="G4" s="723" t="s">
        <v>2649</v>
      </c>
      <c r="H4" s="723"/>
      <c r="I4" s="723" t="s">
        <v>2650</v>
      </c>
      <c r="J4" s="723"/>
      <c r="K4" s="735" t="s">
        <v>2651</v>
      </c>
      <c r="L4" s="735"/>
      <c r="M4" s="735" t="s">
        <v>2652</v>
      </c>
      <c r="N4" s="735"/>
      <c r="O4" s="735" t="s">
        <v>2653</v>
      </c>
      <c r="P4" s="735"/>
      <c r="Q4" s="735" t="s">
        <v>2654</v>
      </c>
      <c r="R4" s="735"/>
      <c r="S4" s="735" t="s">
        <v>2655</v>
      </c>
      <c r="T4" s="735"/>
      <c r="U4" s="735" t="s">
        <v>2656</v>
      </c>
      <c r="V4" s="735"/>
      <c r="W4" s="735" t="s">
        <v>2657</v>
      </c>
      <c r="X4" s="735"/>
      <c r="Y4" s="735" t="s">
        <v>2658</v>
      </c>
      <c r="Z4" s="735"/>
      <c r="AA4" s="735" t="s">
        <v>2659</v>
      </c>
      <c r="AB4" s="735"/>
      <c r="AC4" s="735" t="s">
        <v>2660</v>
      </c>
      <c r="AD4" s="735"/>
      <c r="AE4" s="735" t="s">
        <v>2661</v>
      </c>
      <c r="AF4" s="735"/>
      <c r="AG4" s="735" t="s">
        <v>2662</v>
      </c>
      <c r="AH4" s="735"/>
      <c r="AI4" s="735" t="s">
        <v>2663</v>
      </c>
      <c r="AJ4" s="735"/>
      <c r="AK4" s="735" t="s">
        <v>2664</v>
      </c>
      <c r="AL4" s="735"/>
      <c r="AM4" s="735" t="s">
        <v>2672</v>
      </c>
      <c r="AN4" s="735"/>
      <c r="AO4" s="735" t="s">
        <v>2673</v>
      </c>
      <c r="AP4" s="735"/>
      <c r="AQ4" s="723" t="s">
        <v>73</v>
      </c>
      <c r="AR4" s="723"/>
      <c r="AS4" s="403" t="s">
        <v>2665</v>
      </c>
    </row>
    <row r="5" spans="1:45" s="511" customFormat="1" ht="30" customHeight="1">
      <c r="A5" s="680"/>
      <c r="B5" s="680"/>
      <c r="C5" s="680"/>
      <c r="D5" s="730"/>
      <c r="E5" s="510" t="s">
        <v>2666</v>
      </c>
      <c r="F5" s="510" t="s">
        <v>2667</v>
      </c>
      <c r="G5" s="510" t="s">
        <v>2666</v>
      </c>
      <c r="H5" s="510" t="s">
        <v>2667</v>
      </c>
      <c r="I5" s="510" t="s">
        <v>2666</v>
      </c>
      <c r="J5" s="510" t="s">
        <v>2667</v>
      </c>
      <c r="K5" s="510" t="s">
        <v>2666</v>
      </c>
      <c r="L5" s="510" t="s">
        <v>2667</v>
      </c>
      <c r="M5" s="510" t="s">
        <v>2666</v>
      </c>
      <c r="N5" s="510" t="s">
        <v>2667</v>
      </c>
      <c r="O5" s="510" t="s">
        <v>2666</v>
      </c>
      <c r="P5" s="510" t="s">
        <v>2667</v>
      </c>
      <c r="Q5" s="510" t="s">
        <v>2666</v>
      </c>
      <c r="R5" s="510" t="s">
        <v>2667</v>
      </c>
      <c r="S5" s="510" t="s">
        <v>2666</v>
      </c>
      <c r="T5" s="510" t="s">
        <v>2667</v>
      </c>
      <c r="U5" s="510" t="s">
        <v>2666</v>
      </c>
      <c r="V5" s="510" t="s">
        <v>2667</v>
      </c>
      <c r="W5" s="510" t="s">
        <v>2666</v>
      </c>
      <c r="X5" s="510" t="s">
        <v>2667</v>
      </c>
      <c r="Y5" s="510" t="s">
        <v>2666</v>
      </c>
      <c r="Z5" s="510" t="s">
        <v>2667</v>
      </c>
      <c r="AA5" s="510" t="s">
        <v>2666</v>
      </c>
      <c r="AB5" s="510" t="s">
        <v>2667</v>
      </c>
      <c r="AC5" s="510" t="s">
        <v>2666</v>
      </c>
      <c r="AD5" s="510" t="s">
        <v>2667</v>
      </c>
      <c r="AE5" s="510" t="s">
        <v>2666</v>
      </c>
      <c r="AF5" s="510" t="s">
        <v>2667</v>
      </c>
      <c r="AG5" s="510" t="s">
        <v>2666</v>
      </c>
      <c r="AH5" s="510" t="s">
        <v>2667</v>
      </c>
      <c r="AI5" s="510" t="s">
        <v>2666</v>
      </c>
      <c r="AJ5" s="510" t="s">
        <v>2667</v>
      </c>
      <c r="AK5" s="510" t="s">
        <v>2666</v>
      </c>
      <c r="AL5" s="510" t="s">
        <v>2667</v>
      </c>
      <c r="AM5" s="510" t="s">
        <v>2666</v>
      </c>
      <c r="AN5" s="510" t="s">
        <v>2667</v>
      </c>
      <c r="AO5" s="510" t="s">
        <v>2666</v>
      </c>
      <c r="AP5" s="510" t="s">
        <v>2667</v>
      </c>
      <c r="AQ5" s="510" t="s">
        <v>2666</v>
      </c>
      <c r="AR5" s="510" t="s">
        <v>2667</v>
      </c>
      <c r="AS5" s="509" t="s">
        <v>2668</v>
      </c>
    </row>
    <row r="6" spans="1:45" ht="24" customHeight="1">
      <c r="A6" s="720" t="s">
        <v>49</v>
      </c>
      <c r="B6" s="720"/>
      <c r="C6" s="475"/>
      <c r="D6" s="536">
        <v>19111689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>
        <v>3000</v>
      </c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64">
        <f>O6</f>
        <v>3000</v>
      </c>
      <c r="AR6" s="64"/>
      <c r="AS6" s="64">
        <f>D6+AQ6</f>
        <v>19114689</v>
      </c>
    </row>
    <row r="7" spans="1:45" s="531" customFormat="1" ht="24" customHeight="1">
      <c r="A7" s="724" t="s">
        <v>97</v>
      </c>
      <c r="B7" s="724"/>
      <c r="C7" s="537"/>
      <c r="D7" s="538">
        <v>3607920</v>
      </c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>
        <f>D7</f>
        <v>3607920</v>
      </c>
    </row>
    <row r="8" spans="1:45" ht="24" customHeight="1">
      <c r="A8" s="720" t="s">
        <v>98</v>
      </c>
      <c r="B8" s="720"/>
      <c r="C8" s="475"/>
      <c r="D8" s="536">
        <v>12318460</v>
      </c>
      <c r="E8" s="64"/>
      <c r="F8" s="64"/>
      <c r="G8" s="64"/>
      <c r="H8" s="64"/>
      <c r="I8" s="64"/>
      <c r="J8" s="64"/>
      <c r="K8" s="64"/>
      <c r="L8" s="64"/>
      <c r="M8" s="64"/>
      <c r="N8" s="64">
        <v>20000</v>
      </c>
      <c r="O8" s="64"/>
      <c r="P8" s="64">
        <v>10000</v>
      </c>
      <c r="Q8" s="64"/>
      <c r="R8" s="64"/>
      <c r="S8" s="64"/>
      <c r="T8" s="64">
        <v>25000</v>
      </c>
      <c r="U8" s="64"/>
      <c r="V8" s="64"/>
      <c r="W8" s="64"/>
      <c r="X8" s="64"/>
      <c r="Y8" s="64"/>
      <c r="Z8" s="64"/>
      <c r="AA8" s="64"/>
      <c r="AB8" s="64">
        <v>6120</v>
      </c>
      <c r="AC8" s="64">
        <f>1680+4115</f>
        <v>5795</v>
      </c>
      <c r="AD8" s="64">
        <v>1680</v>
      </c>
      <c r="AE8" s="64"/>
      <c r="AF8" s="64"/>
      <c r="AG8" s="64"/>
      <c r="AH8" s="64"/>
      <c r="AI8" s="64"/>
      <c r="AJ8" s="64"/>
      <c r="AK8" s="64">
        <v>3000</v>
      </c>
      <c r="AL8" s="64">
        <v>3000</v>
      </c>
      <c r="AM8" s="64"/>
      <c r="AN8" s="64"/>
      <c r="AO8" s="64"/>
      <c r="AP8" s="64">
        <f>400000+200000</f>
        <v>600000</v>
      </c>
      <c r="AQ8" s="64">
        <f>AC8+AK8</f>
        <v>8795</v>
      </c>
      <c r="AR8" s="64">
        <f>N8+P8+T8+AB8+AD8+AL8+AP8</f>
        <v>665800</v>
      </c>
      <c r="AS8" s="539">
        <f>D8+AQ8-AR8</f>
        <v>11661455</v>
      </c>
    </row>
    <row r="9" spans="1:45" ht="24" customHeight="1">
      <c r="A9" s="720" t="s">
        <v>45</v>
      </c>
      <c r="B9" s="720"/>
      <c r="C9" s="475"/>
      <c r="D9" s="536">
        <v>614000</v>
      </c>
      <c r="E9" s="64"/>
      <c r="F9" s="64"/>
      <c r="G9" s="64">
        <v>80000</v>
      </c>
      <c r="H9" s="64">
        <v>80000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>
        <v>30000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>
        <f>280000+400000+200000</f>
        <v>880000</v>
      </c>
      <c r="AP9" s="64"/>
      <c r="AQ9" s="64">
        <f>G9+AO9</f>
        <v>960000</v>
      </c>
      <c r="AR9" s="64">
        <f>H9+X9</f>
        <v>110000</v>
      </c>
      <c r="AS9" s="64">
        <f>D9+AQ9-AR9</f>
        <v>1464000</v>
      </c>
    </row>
    <row r="10" spans="1:45" ht="24" customHeight="1">
      <c r="A10" s="720" t="s">
        <v>46</v>
      </c>
      <c r="B10" s="720"/>
      <c r="C10" s="475"/>
      <c r="D10" s="540">
        <v>3748600</v>
      </c>
      <c r="E10" s="64">
        <v>20000</v>
      </c>
      <c r="F10" s="64">
        <v>20000</v>
      </c>
      <c r="G10" s="64"/>
      <c r="H10" s="64"/>
      <c r="I10" s="64">
        <v>5000</v>
      </c>
      <c r="J10" s="64">
        <v>5000</v>
      </c>
      <c r="K10" s="64"/>
      <c r="L10" s="64"/>
      <c r="M10" s="64">
        <f>20000</f>
        <v>20000</v>
      </c>
      <c r="N10" s="64">
        <v>10000</v>
      </c>
      <c r="O10" s="64"/>
      <c r="P10" s="64">
        <v>3000</v>
      </c>
      <c r="Q10" s="64">
        <v>904</v>
      </c>
      <c r="R10" s="64">
        <v>904</v>
      </c>
      <c r="S10" s="64">
        <f>9500+9500+25000</f>
        <v>44000</v>
      </c>
      <c r="T10" s="64"/>
      <c r="U10" s="64"/>
      <c r="V10" s="64"/>
      <c r="W10" s="64">
        <v>30000</v>
      </c>
      <c r="X10" s="64"/>
      <c r="Y10" s="64">
        <v>10000</v>
      </c>
      <c r="Z10" s="64">
        <v>4000</v>
      </c>
      <c r="AA10" s="64"/>
      <c r="AB10" s="64"/>
      <c r="AC10" s="64">
        <v>25000</v>
      </c>
      <c r="AD10" s="64"/>
      <c r="AE10" s="64">
        <v>8000</v>
      </c>
      <c r="AF10" s="64">
        <v>8000</v>
      </c>
      <c r="AG10" s="64">
        <v>8000</v>
      </c>
      <c r="AH10" s="64">
        <v>8000</v>
      </c>
      <c r="AI10" s="64">
        <v>80000</v>
      </c>
      <c r="AJ10" s="64">
        <v>80000</v>
      </c>
      <c r="AK10" s="64"/>
      <c r="AL10" s="64"/>
      <c r="AM10" s="64"/>
      <c r="AN10" s="64"/>
      <c r="AO10" s="64"/>
      <c r="AP10" s="64">
        <v>280000</v>
      </c>
      <c r="AQ10" s="64">
        <f>E10+I10+M10+Q10+S10+W10+Y10+AC10+AE10+AG10+AI10</f>
        <v>250904</v>
      </c>
      <c r="AR10" s="64">
        <f>F10+J10+N10+P10+R10+Z10+AF10+AH10+AJ10+AP10</f>
        <v>418904</v>
      </c>
      <c r="AS10" s="64">
        <f>D10+AQ10-AR10</f>
        <v>3580600</v>
      </c>
    </row>
    <row r="11" spans="1:45" ht="24" customHeight="1">
      <c r="A11" s="720" t="s">
        <v>47</v>
      </c>
      <c r="B11" s="720"/>
      <c r="C11" s="475"/>
      <c r="D11" s="536">
        <v>2492313</v>
      </c>
      <c r="E11" s="64"/>
      <c r="F11" s="64"/>
      <c r="G11" s="64"/>
      <c r="H11" s="64"/>
      <c r="I11" s="64"/>
      <c r="J11" s="64"/>
      <c r="K11" s="64">
        <v>10000</v>
      </c>
      <c r="L11" s="64">
        <v>10000</v>
      </c>
      <c r="M11" s="64"/>
      <c r="N11" s="64"/>
      <c r="O11" s="64"/>
      <c r="P11" s="64"/>
      <c r="Q11" s="64"/>
      <c r="R11" s="64"/>
      <c r="S11" s="64"/>
      <c r="T11" s="64">
        <f>9500+9500</f>
        <v>19000</v>
      </c>
      <c r="U11" s="64"/>
      <c r="V11" s="64"/>
      <c r="W11" s="64"/>
      <c r="X11" s="64"/>
      <c r="Y11" s="64"/>
      <c r="Z11" s="64">
        <v>10000</v>
      </c>
      <c r="AA11" s="64"/>
      <c r="AB11" s="64"/>
      <c r="AC11" s="64"/>
      <c r="AD11" s="64">
        <f>4115+25000</f>
        <v>29115</v>
      </c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>
        <f>K11</f>
        <v>10000</v>
      </c>
      <c r="AR11" s="64">
        <f>L11+T11+Z11+AD11</f>
        <v>68115</v>
      </c>
      <c r="AS11" s="64">
        <f>D11+AQ11-AR11</f>
        <v>2434198</v>
      </c>
    </row>
    <row r="12" spans="1:45" ht="24" customHeight="1">
      <c r="A12" s="720" t="s">
        <v>100</v>
      </c>
      <c r="B12" s="720"/>
      <c r="C12" s="475"/>
      <c r="D12" s="536">
        <v>1287000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>
        <v>10000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>
        <v>12000</v>
      </c>
      <c r="AN12" s="64">
        <v>12000</v>
      </c>
      <c r="AO12" s="64"/>
      <c r="AP12" s="64"/>
      <c r="AQ12" s="64">
        <f>O12+AM12</f>
        <v>22000</v>
      </c>
      <c r="AR12" s="64">
        <f>AN12</f>
        <v>12000</v>
      </c>
      <c r="AS12" s="64">
        <f>D12+AQ12-AR12</f>
        <v>1297000</v>
      </c>
    </row>
    <row r="13" spans="1:45" ht="24" customHeight="1">
      <c r="A13" s="720" t="s">
        <v>28</v>
      </c>
      <c r="B13" s="720"/>
      <c r="C13" s="475"/>
      <c r="D13" s="536">
        <v>1902500</v>
      </c>
      <c r="E13" s="64"/>
      <c r="F13" s="64"/>
      <c r="G13" s="64"/>
      <c r="H13" s="64"/>
      <c r="I13" s="64"/>
      <c r="J13" s="64"/>
      <c r="K13" s="64"/>
      <c r="L13" s="64"/>
      <c r="M13" s="64">
        <v>10000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>
        <v>4000</v>
      </c>
      <c r="Z13" s="64"/>
      <c r="AA13" s="64">
        <v>6120</v>
      </c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>
        <f>M13+Y13+AA13</f>
        <v>20120</v>
      </c>
      <c r="AR13" s="64"/>
      <c r="AS13" s="64">
        <f>D13+AQ13</f>
        <v>1922620</v>
      </c>
    </row>
    <row r="14" spans="1:45" ht="24" customHeight="1">
      <c r="A14" s="720" t="s">
        <v>48</v>
      </c>
      <c r="B14" s="720"/>
      <c r="C14" s="475"/>
      <c r="D14" s="536">
        <v>30000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>
        <f>D14</f>
        <v>30000</v>
      </c>
    </row>
    <row r="15" spans="1:45" ht="24" customHeight="1">
      <c r="A15" s="720" t="s">
        <v>101</v>
      </c>
      <c r="B15" s="720"/>
      <c r="C15" s="475"/>
      <c r="D15" s="536">
        <v>263400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>
        <f>D15</f>
        <v>263400</v>
      </c>
    </row>
    <row r="16" spans="1:45" ht="24" customHeight="1">
      <c r="A16" s="720" t="s">
        <v>50</v>
      </c>
      <c r="B16" s="720"/>
      <c r="C16" s="475"/>
      <c r="D16" s="536">
        <v>5041800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>
        <f>17000+9000+9000+18000+32000+19000+11000</f>
        <v>115000</v>
      </c>
      <c r="V16" s="64">
        <f>17000+9000+9000+18000+32000+19000+11000</f>
        <v>115000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>
        <f>U16</f>
        <v>115000</v>
      </c>
      <c r="AR16" s="64">
        <f>V16</f>
        <v>115000</v>
      </c>
      <c r="AS16" s="64">
        <f>D16+AQ16-AR16</f>
        <v>5041800</v>
      </c>
    </row>
    <row r="17" spans="1:45" s="499" customFormat="1" ht="27" customHeight="1" thickBot="1">
      <c r="A17" s="725" t="s">
        <v>73</v>
      </c>
      <c r="B17" s="726"/>
      <c r="C17" s="528"/>
      <c r="D17" s="529">
        <f>SUM(D6:D16)</f>
        <v>50417682</v>
      </c>
      <c r="E17" s="529">
        <f aca="true" t="shared" si="0" ref="E17:AS17">SUM(E6:E16)</f>
        <v>20000</v>
      </c>
      <c r="F17" s="529">
        <f t="shared" si="0"/>
        <v>20000</v>
      </c>
      <c r="G17" s="529">
        <f t="shared" si="0"/>
        <v>80000</v>
      </c>
      <c r="H17" s="529">
        <f t="shared" si="0"/>
        <v>80000</v>
      </c>
      <c r="I17" s="529">
        <f t="shared" si="0"/>
        <v>5000</v>
      </c>
      <c r="J17" s="529">
        <f t="shared" si="0"/>
        <v>5000</v>
      </c>
      <c r="K17" s="529">
        <f t="shared" si="0"/>
        <v>10000</v>
      </c>
      <c r="L17" s="529">
        <f t="shared" si="0"/>
        <v>10000</v>
      </c>
      <c r="M17" s="529">
        <f t="shared" si="0"/>
        <v>30000</v>
      </c>
      <c r="N17" s="529">
        <f t="shared" si="0"/>
        <v>30000</v>
      </c>
      <c r="O17" s="529">
        <f t="shared" si="0"/>
        <v>13000</v>
      </c>
      <c r="P17" s="529">
        <f t="shared" si="0"/>
        <v>13000</v>
      </c>
      <c r="Q17" s="529">
        <f t="shared" si="0"/>
        <v>904</v>
      </c>
      <c r="R17" s="529">
        <f t="shared" si="0"/>
        <v>904</v>
      </c>
      <c r="S17" s="529">
        <f t="shared" si="0"/>
        <v>44000</v>
      </c>
      <c r="T17" s="529">
        <f t="shared" si="0"/>
        <v>44000</v>
      </c>
      <c r="U17" s="529">
        <f t="shared" si="0"/>
        <v>115000</v>
      </c>
      <c r="V17" s="529">
        <f t="shared" si="0"/>
        <v>115000</v>
      </c>
      <c r="W17" s="529">
        <f t="shared" si="0"/>
        <v>30000</v>
      </c>
      <c r="X17" s="529">
        <f t="shared" si="0"/>
        <v>30000</v>
      </c>
      <c r="Y17" s="529">
        <f t="shared" si="0"/>
        <v>14000</v>
      </c>
      <c r="Z17" s="529">
        <f t="shared" si="0"/>
        <v>14000</v>
      </c>
      <c r="AA17" s="529">
        <f t="shared" si="0"/>
        <v>6120</v>
      </c>
      <c r="AB17" s="529">
        <f t="shared" si="0"/>
        <v>6120</v>
      </c>
      <c r="AC17" s="529">
        <f t="shared" si="0"/>
        <v>30795</v>
      </c>
      <c r="AD17" s="529">
        <f t="shared" si="0"/>
        <v>30795</v>
      </c>
      <c r="AE17" s="529">
        <f t="shared" si="0"/>
        <v>8000</v>
      </c>
      <c r="AF17" s="529">
        <f t="shared" si="0"/>
        <v>8000</v>
      </c>
      <c r="AG17" s="529">
        <f t="shared" si="0"/>
        <v>8000</v>
      </c>
      <c r="AH17" s="529">
        <f t="shared" si="0"/>
        <v>8000</v>
      </c>
      <c r="AI17" s="529">
        <f t="shared" si="0"/>
        <v>80000</v>
      </c>
      <c r="AJ17" s="529">
        <f t="shared" si="0"/>
        <v>80000</v>
      </c>
      <c r="AK17" s="529">
        <f t="shared" si="0"/>
        <v>3000</v>
      </c>
      <c r="AL17" s="529">
        <f t="shared" si="0"/>
        <v>3000</v>
      </c>
      <c r="AM17" s="529">
        <f>SUM(AM6:AM16)</f>
        <v>12000</v>
      </c>
      <c r="AN17" s="529">
        <f>SUM(AN6:AN16)</f>
        <v>12000</v>
      </c>
      <c r="AO17" s="529">
        <f>SUM(AO6:AO16)</f>
        <v>880000</v>
      </c>
      <c r="AP17" s="529">
        <f>SUM(AP6:AP16)</f>
        <v>880000</v>
      </c>
      <c r="AQ17" s="529">
        <f t="shared" si="0"/>
        <v>1389819</v>
      </c>
      <c r="AR17" s="529">
        <f t="shared" si="0"/>
        <v>1389819</v>
      </c>
      <c r="AS17" s="529">
        <f t="shared" si="0"/>
        <v>50417682</v>
      </c>
    </row>
    <row r="18" spans="44:45" ht="21.75" thickTop="1">
      <c r="AR18" s="530"/>
      <c r="AS18" s="530"/>
    </row>
    <row r="19" spans="3:45" ht="21">
      <c r="C19" s="497" t="s">
        <v>2669</v>
      </c>
      <c r="AS19" s="503"/>
    </row>
    <row r="20" spans="3:45" ht="21">
      <c r="C20" s="497" t="s">
        <v>2670</v>
      </c>
      <c r="AS20" s="503"/>
    </row>
    <row r="21" ht="21">
      <c r="AS21" s="503"/>
    </row>
    <row r="22" ht="21">
      <c r="AS22" s="503"/>
    </row>
    <row r="23" spans="5:8" ht="21">
      <c r="E23" s="504"/>
      <c r="F23" s="497"/>
      <c r="G23" s="497"/>
      <c r="H23" s="497"/>
    </row>
    <row r="24" spans="5:8" ht="21">
      <c r="E24" s="497"/>
      <c r="F24" s="497"/>
      <c r="G24" s="497"/>
      <c r="H24" s="497"/>
    </row>
    <row r="25" spans="5:8" ht="21">
      <c r="E25" s="497"/>
      <c r="F25" s="497"/>
      <c r="G25" s="497"/>
      <c r="H25" s="497"/>
    </row>
    <row r="32" spans="1:45" ht="23.25">
      <c r="A32" s="721"/>
      <c r="B32" s="721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1"/>
      <c r="AQ32" s="721"/>
      <c r="AR32" s="721"/>
      <c r="AS32" s="721"/>
    </row>
    <row r="33" spans="1:45" ht="2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2"/>
      <c r="AJ33" s="722"/>
      <c r="AK33" s="722"/>
      <c r="AL33" s="722"/>
      <c r="AM33" s="722"/>
      <c r="AN33" s="722"/>
      <c r="AO33" s="722"/>
      <c r="AP33" s="722"/>
      <c r="AQ33" s="722"/>
      <c r="AR33" s="722"/>
      <c r="AS33" s="722"/>
    </row>
    <row r="34" spans="1:45" ht="21">
      <c r="A34" s="732"/>
      <c r="B34" s="732"/>
      <c r="C34" s="732"/>
      <c r="D34" s="734"/>
      <c r="E34" s="722"/>
      <c r="F34" s="722"/>
      <c r="G34" s="722"/>
      <c r="H34" s="722"/>
      <c r="I34" s="722"/>
      <c r="J34" s="722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1"/>
      <c r="AA34" s="731"/>
      <c r="AB34" s="731"/>
      <c r="AC34" s="731"/>
      <c r="AD34" s="731"/>
      <c r="AE34" s="731"/>
      <c r="AF34" s="731"/>
      <c r="AG34" s="731"/>
      <c r="AH34" s="731"/>
      <c r="AI34" s="731"/>
      <c r="AJ34" s="731"/>
      <c r="AK34" s="731"/>
      <c r="AL34" s="731"/>
      <c r="AM34" s="506"/>
      <c r="AN34" s="506"/>
      <c r="AO34" s="506"/>
      <c r="AP34" s="506"/>
      <c r="AQ34" s="722"/>
      <c r="AR34" s="722"/>
      <c r="AS34" s="505"/>
    </row>
    <row r="35" spans="1:45" ht="21">
      <c r="A35" s="733"/>
      <c r="B35" s="733"/>
      <c r="C35" s="733"/>
      <c r="D35" s="734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</row>
    <row r="36" spans="1:45" ht="21">
      <c r="A36" s="498"/>
      <c r="B36" s="498"/>
      <c r="C36" s="498"/>
      <c r="D36" s="507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8"/>
      <c r="AR36" s="508"/>
      <c r="AS36" s="508"/>
    </row>
    <row r="37" spans="1:45" ht="21">
      <c r="A37" s="498"/>
      <c r="B37" s="498"/>
      <c r="C37" s="498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8"/>
      <c r="AR37" s="508"/>
      <c r="AS37" s="508"/>
    </row>
    <row r="38" spans="1:45" ht="21">
      <c r="A38" s="498"/>
      <c r="B38" s="498"/>
      <c r="C38" s="498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8"/>
      <c r="AR38" s="508"/>
      <c r="AS38" s="508"/>
    </row>
    <row r="39" spans="1:45" ht="21">
      <c r="A39" s="498"/>
      <c r="B39" s="498"/>
      <c r="C39" s="498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8"/>
      <c r="AR39" s="508"/>
      <c r="AS39" s="508"/>
    </row>
    <row r="40" spans="1:45" ht="21">
      <c r="A40" s="498"/>
      <c r="B40" s="498"/>
      <c r="C40" s="498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8"/>
      <c r="AR40" s="508"/>
      <c r="AS40" s="508"/>
    </row>
    <row r="41" spans="1:45" ht="21">
      <c r="A41" s="498"/>
      <c r="B41" s="498"/>
      <c r="C41" s="498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8"/>
      <c r="AR41" s="508"/>
      <c r="AS41" s="508"/>
    </row>
    <row r="42" spans="1:45" ht="21">
      <c r="A42" s="498"/>
      <c r="B42" s="498"/>
      <c r="C42" s="498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8"/>
      <c r="AR42" s="508"/>
      <c r="AS42" s="508"/>
    </row>
    <row r="43" spans="1:45" ht="21">
      <c r="A43" s="498"/>
      <c r="B43" s="498"/>
      <c r="C43" s="498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8"/>
      <c r="AR43" s="508"/>
      <c r="AS43" s="508"/>
    </row>
    <row r="44" spans="1:45" ht="21">
      <c r="A44" s="498"/>
      <c r="B44" s="498"/>
      <c r="C44" s="498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8"/>
      <c r="AR44" s="508"/>
      <c r="AS44" s="508"/>
    </row>
    <row r="45" spans="1:45" ht="21">
      <c r="A45" s="498"/>
      <c r="B45" s="498"/>
      <c r="C45" s="498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8"/>
      <c r="AR45" s="508"/>
      <c r="AS45" s="508"/>
    </row>
    <row r="46" spans="1:45" ht="21">
      <c r="A46" s="498"/>
      <c r="B46" s="498"/>
      <c r="C46" s="498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8"/>
      <c r="AR46" s="508"/>
      <c r="AS46" s="508"/>
    </row>
    <row r="47" spans="1:45" ht="21">
      <c r="A47" s="498"/>
      <c r="B47" s="498"/>
      <c r="C47" s="498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8"/>
      <c r="AR47" s="508"/>
      <c r="AS47" s="508"/>
    </row>
    <row r="48" spans="1:45" ht="21">
      <c r="A48" s="498"/>
      <c r="B48" s="498"/>
      <c r="C48" s="498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</row>
    <row r="49" spans="1:45" ht="21">
      <c r="A49" s="498"/>
      <c r="B49" s="498"/>
      <c r="C49" s="498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498"/>
      <c r="AR49" s="498"/>
      <c r="AS49" s="498"/>
    </row>
  </sheetData>
  <sheetProtection/>
  <mergeCells count="58">
    <mergeCell ref="A3:Q3"/>
    <mergeCell ref="A4:C5"/>
    <mergeCell ref="D4:D5"/>
    <mergeCell ref="E4:F4"/>
    <mergeCell ref="G4:H4"/>
    <mergeCell ref="I4:J4"/>
    <mergeCell ref="K4:L4"/>
    <mergeCell ref="M4:N4"/>
    <mergeCell ref="O4:P4"/>
    <mergeCell ref="AE4:AF4"/>
    <mergeCell ref="A34:C35"/>
    <mergeCell ref="D34:D35"/>
    <mergeCell ref="E34:F34"/>
    <mergeCell ref="G34:H34"/>
    <mergeCell ref="I34:J34"/>
    <mergeCell ref="K34:L34"/>
    <mergeCell ref="Q4:R4"/>
    <mergeCell ref="S4:T4"/>
    <mergeCell ref="U4:V4"/>
    <mergeCell ref="U34:V34"/>
    <mergeCell ref="W34:X34"/>
    <mergeCell ref="AC4:AD4"/>
    <mergeCell ref="W4:X4"/>
    <mergeCell ref="Y4:Z4"/>
    <mergeCell ref="AA4:AB4"/>
    <mergeCell ref="Y34:Z34"/>
    <mergeCell ref="AA34:AB34"/>
    <mergeCell ref="AC34:AD34"/>
    <mergeCell ref="AE34:AF34"/>
    <mergeCell ref="A2:R2"/>
    <mergeCell ref="AG4:AH4"/>
    <mergeCell ref="AG34:AH34"/>
    <mergeCell ref="A15:B15"/>
    <mergeCell ref="A16:B16"/>
    <mergeCell ref="M34:N34"/>
    <mergeCell ref="O34:P34"/>
    <mergeCell ref="Q34:R34"/>
    <mergeCell ref="S34:T34"/>
    <mergeCell ref="AI4:AJ4"/>
    <mergeCell ref="AK4:AL4"/>
    <mergeCell ref="AQ4:AR4"/>
    <mergeCell ref="A17:B17"/>
    <mergeCell ref="A32:AS32"/>
    <mergeCell ref="A33:AS33"/>
    <mergeCell ref="A11:B11"/>
    <mergeCell ref="A12:B12"/>
    <mergeCell ref="A13:B13"/>
    <mergeCell ref="A14:B14"/>
    <mergeCell ref="AI34:AJ34"/>
    <mergeCell ref="AK34:AL34"/>
    <mergeCell ref="AQ34:AR34"/>
    <mergeCell ref="AM4:AN4"/>
    <mergeCell ref="AO4:AP4"/>
    <mergeCell ref="A6:B6"/>
    <mergeCell ref="A7:B7"/>
    <mergeCell ref="A8:B8"/>
    <mergeCell ref="A9:B9"/>
    <mergeCell ref="A10:B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20" zoomScalePageLayoutView="0" workbookViewId="0" topLeftCell="A28">
      <selection activeCell="J10" sqref="J9:J10"/>
    </sheetView>
  </sheetViews>
  <sheetFormatPr defaultColWidth="9.140625" defaultRowHeight="15"/>
  <cols>
    <col min="1" max="1" width="21.140625" style="36" customWidth="1"/>
    <col min="2" max="2" width="21.57421875" style="36" customWidth="1"/>
    <col min="3" max="3" width="15.140625" style="36" customWidth="1"/>
    <col min="4" max="4" width="11.57421875" style="36" customWidth="1"/>
    <col min="5" max="5" width="4.8515625" style="36" customWidth="1"/>
    <col min="6" max="6" width="11.57421875" style="36" customWidth="1"/>
    <col min="7" max="16384" width="9.00390625" style="36" customWidth="1"/>
  </cols>
  <sheetData>
    <row r="1" spans="1:6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</row>
    <row r="2" spans="1:6" ht="29.25">
      <c r="A2" s="652" t="s">
        <v>65</v>
      </c>
      <c r="B2" s="652"/>
      <c r="C2" s="652"/>
      <c r="D2" s="652"/>
      <c r="E2" s="652"/>
      <c r="F2" s="652"/>
    </row>
    <row r="3" spans="1:6" ht="29.25">
      <c r="A3" s="652" t="s">
        <v>206</v>
      </c>
      <c r="B3" s="652"/>
      <c r="C3" s="652"/>
      <c r="D3" s="652"/>
      <c r="E3" s="652"/>
      <c r="F3" s="652"/>
    </row>
    <row r="5" spans="1:6" ht="26.25">
      <c r="A5" s="56"/>
      <c r="B5" s="56"/>
      <c r="C5" s="56"/>
      <c r="D5" s="56"/>
      <c r="E5" s="56"/>
      <c r="F5" s="56"/>
    </row>
    <row r="6" spans="1:6" ht="26.25">
      <c r="A6" s="55" t="s">
        <v>215</v>
      </c>
      <c r="B6" s="56"/>
      <c r="C6" s="56"/>
      <c r="D6" s="492">
        <v>2561</v>
      </c>
      <c r="E6" s="492"/>
      <c r="F6" s="492">
        <v>2560</v>
      </c>
    </row>
    <row r="7" spans="1:6" ht="26.25">
      <c r="A7" s="56"/>
      <c r="B7" s="56"/>
      <c r="C7" s="56"/>
      <c r="D7" s="368">
        <v>0</v>
      </c>
      <c r="E7" s="368"/>
      <c r="F7" s="368">
        <v>731200</v>
      </c>
    </row>
    <row r="8" spans="1:6" ht="26.25">
      <c r="A8" s="56"/>
      <c r="B8" s="56"/>
      <c r="C8" s="56"/>
      <c r="D8" s="368"/>
      <c r="E8" s="368"/>
      <c r="F8" s="368"/>
    </row>
    <row r="9" spans="1:6" ht="26.25">
      <c r="A9" s="56"/>
      <c r="B9" s="56"/>
      <c r="C9" s="56"/>
      <c r="D9" s="368"/>
      <c r="E9" s="368"/>
      <c r="F9" s="368"/>
    </row>
    <row r="10" spans="1:6" ht="26.25">
      <c r="A10" s="56"/>
      <c r="B10" s="56"/>
      <c r="C10" s="56"/>
      <c r="D10" s="368"/>
      <c r="E10" s="368"/>
      <c r="F10" s="368"/>
    </row>
    <row r="11" spans="1:6" ht="26.25">
      <c r="A11" s="56"/>
      <c r="B11" s="56"/>
      <c r="C11" s="56"/>
      <c r="D11" s="368"/>
      <c r="E11" s="368"/>
      <c r="F11" s="368"/>
    </row>
    <row r="12" spans="1:6" ht="26.25">
      <c r="A12" s="56"/>
      <c r="B12" s="576" t="s">
        <v>197</v>
      </c>
      <c r="C12" s="56"/>
      <c r="D12" s="56"/>
      <c r="E12" s="56"/>
      <c r="F12" s="56"/>
    </row>
    <row r="13" spans="1:6" ht="27" thickBot="1">
      <c r="A13" s="56"/>
      <c r="B13" s="369" t="s">
        <v>68</v>
      </c>
      <c r="C13" s="576"/>
      <c r="D13" s="370">
        <f>SUM(D7:D12)</f>
        <v>0</v>
      </c>
      <c r="E13" s="56"/>
      <c r="F13" s="370">
        <f>SUM(F7:F12)</f>
        <v>731200</v>
      </c>
    </row>
    <row r="14" spans="1:6" ht="27" thickTop="1">
      <c r="A14" s="56"/>
      <c r="B14" s="56"/>
      <c r="C14" s="56"/>
      <c r="D14" s="56"/>
      <c r="E14" s="56"/>
      <c r="F14" s="56"/>
    </row>
    <row r="15" spans="1:6" ht="26.25">
      <c r="A15" s="56"/>
      <c r="B15" s="56"/>
      <c r="C15" s="56"/>
      <c r="D15" s="56"/>
      <c r="E15" s="56"/>
      <c r="F15" s="56"/>
    </row>
    <row r="16" spans="1:6" ht="26.25">
      <c r="A16" s="56"/>
      <c r="B16" s="56"/>
      <c r="C16" s="56"/>
      <c r="D16" s="56"/>
      <c r="E16" s="56"/>
      <c r="F16" s="56"/>
    </row>
    <row r="17" spans="1:6" ht="26.25">
      <c r="A17" s="56"/>
      <c r="B17" s="56"/>
      <c r="C17" s="56"/>
      <c r="D17" s="56"/>
      <c r="E17" s="56"/>
      <c r="F17" s="56"/>
    </row>
    <row r="18" spans="1:6" ht="26.25">
      <c r="A18" s="56"/>
      <c r="B18" s="56"/>
      <c r="C18" s="56"/>
      <c r="D18" s="56"/>
      <c r="E18" s="56"/>
      <c r="F18" s="56"/>
    </row>
    <row r="19" spans="1:6" ht="26.25">
      <c r="A19" s="56"/>
      <c r="B19" s="56"/>
      <c r="C19" s="56"/>
      <c r="D19" s="56"/>
      <c r="E19" s="56"/>
      <c r="F19" s="56"/>
    </row>
    <row r="20" spans="1:6" ht="26.25">
      <c r="A20" s="56"/>
      <c r="B20" s="56"/>
      <c r="C20" s="56"/>
      <c r="D20" s="56"/>
      <c r="E20" s="56"/>
      <c r="F20" s="56"/>
    </row>
    <row r="21" spans="1:6" ht="26.25">
      <c r="A21" s="56"/>
      <c r="B21" s="56"/>
      <c r="C21" s="56"/>
      <c r="D21" s="56"/>
      <c r="E21" s="56"/>
      <c r="F21" s="56"/>
    </row>
    <row r="22" spans="1:6" ht="26.25">
      <c r="A22" s="56"/>
      <c r="B22" s="56"/>
      <c r="C22" s="56"/>
      <c r="D22" s="56"/>
      <c r="E22" s="56"/>
      <c r="F22" s="56"/>
    </row>
    <row r="23" spans="1:6" ht="26.25">
      <c r="A23" s="56"/>
      <c r="B23" s="56"/>
      <c r="C23" s="56"/>
      <c r="D23" s="56"/>
      <c r="E23" s="56"/>
      <c r="F23" s="56"/>
    </row>
    <row r="24" spans="1:6" ht="26.25">
      <c r="A24" s="56"/>
      <c r="B24" s="56"/>
      <c r="C24" s="56"/>
      <c r="D24" s="56"/>
      <c r="E24" s="56"/>
      <c r="F24" s="56"/>
    </row>
    <row r="25" spans="1:6" ht="26.25">
      <c r="A25" s="56"/>
      <c r="B25" s="56"/>
      <c r="C25" s="56"/>
      <c r="D25" s="56"/>
      <c r="E25" s="56"/>
      <c r="F25" s="56"/>
    </row>
    <row r="26" spans="1:6" ht="26.25">
      <c r="A26" s="56"/>
      <c r="B26" s="56"/>
      <c r="C26" s="56"/>
      <c r="D26" s="56"/>
      <c r="E26" s="56"/>
      <c r="F26" s="56"/>
    </row>
    <row r="27" spans="1:6" ht="26.25">
      <c r="A27" s="56"/>
      <c r="B27" s="56"/>
      <c r="C27" s="56"/>
      <c r="D27" s="56"/>
      <c r="E27" s="56"/>
      <c r="F27" s="56"/>
    </row>
    <row r="28" spans="1:6" ht="26.25">
      <c r="A28" s="56"/>
      <c r="B28" s="56"/>
      <c r="C28" s="56"/>
      <c r="D28" s="56"/>
      <c r="E28" s="56"/>
      <c r="F28" s="56"/>
    </row>
    <row r="29" spans="1:6" ht="26.25">
      <c r="A29" s="56"/>
      <c r="B29" s="56"/>
      <c r="C29" s="56"/>
      <c r="D29" s="56"/>
      <c r="E29" s="56"/>
      <c r="F29" s="56"/>
    </row>
  </sheetData>
  <sheetProtection/>
  <mergeCells count="3">
    <mergeCell ref="A1:F1"/>
    <mergeCell ref="A2:F2"/>
    <mergeCell ref="A3:F3"/>
  </mergeCells>
  <printOptions/>
  <pageMargins left="0.7086614173228347" right="0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15" zoomScalePageLayoutView="0" workbookViewId="0" topLeftCell="A4">
      <selection activeCell="K20" sqref="K20"/>
    </sheetView>
  </sheetViews>
  <sheetFormatPr defaultColWidth="9.140625" defaultRowHeight="15"/>
  <cols>
    <col min="1" max="1" width="3.8515625" style="36" customWidth="1"/>
    <col min="2" max="2" width="26.140625" style="36" customWidth="1"/>
    <col min="3" max="3" width="10.421875" style="36" customWidth="1"/>
    <col min="4" max="5" width="10.140625" style="36" customWidth="1"/>
    <col min="6" max="6" width="9.00390625" style="36" customWidth="1"/>
    <col min="7" max="8" width="10.140625" style="36" customWidth="1"/>
    <col min="9" max="16384" width="9.00390625" style="36" customWidth="1"/>
  </cols>
  <sheetData>
    <row r="1" spans="1:8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  <c r="H1" s="652"/>
    </row>
    <row r="2" spans="1:8" ht="29.25">
      <c r="A2" s="652" t="s">
        <v>65</v>
      </c>
      <c r="B2" s="652"/>
      <c r="C2" s="652"/>
      <c r="D2" s="652"/>
      <c r="E2" s="652"/>
      <c r="F2" s="652"/>
      <c r="G2" s="652"/>
      <c r="H2" s="652"/>
    </row>
    <row r="3" spans="1:8" ht="29.25">
      <c r="A3" s="652" t="s">
        <v>206</v>
      </c>
      <c r="B3" s="652"/>
      <c r="C3" s="652"/>
      <c r="D3" s="652"/>
      <c r="E3" s="652"/>
      <c r="F3" s="652"/>
      <c r="G3" s="652"/>
      <c r="H3" s="652"/>
    </row>
    <row r="5" spans="1:8" ht="26.25">
      <c r="A5" s="55" t="s">
        <v>216</v>
      </c>
      <c r="B5" s="56"/>
      <c r="C5" s="56"/>
      <c r="D5" s="56"/>
      <c r="E5" s="56"/>
      <c r="F5" s="56"/>
      <c r="G5" s="56"/>
      <c r="H5" s="56"/>
    </row>
    <row r="6" spans="1:8" ht="26.25">
      <c r="A6" s="55"/>
      <c r="B6" s="56"/>
      <c r="C6" s="56"/>
      <c r="D6" s="56"/>
      <c r="E6" s="56"/>
      <c r="F6" s="56"/>
      <c r="G6" s="56"/>
      <c r="H6" s="56"/>
    </row>
    <row r="7" spans="1:8" ht="26.25">
      <c r="A7" s="55"/>
      <c r="B7" s="657" t="s">
        <v>69</v>
      </c>
      <c r="C7" s="656">
        <v>2561</v>
      </c>
      <c r="D7" s="656"/>
      <c r="E7" s="656"/>
      <c r="F7" s="656">
        <v>2560</v>
      </c>
      <c r="G7" s="656"/>
      <c r="H7" s="656"/>
    </row>
    <row r="8" spans="1:8" ht="26.25">
      <c r="A8" s="56"/>
      <c r="B8" s="657"/>
      <c r="C8" s="493" t="s">
        <v>70</v>
      </c>
      <c r="D8" s="493" t="s">
        <v>71</v>
      </c>
      <c r="E8" s="493" t="s">
        <v>30</v>
      </c>
      <c r="F8" s="493" t="s">
        <v>70</v>
      </c>
      <c r="G8" s="493" t="s">
        <v>71</v>
      </c>
      <c r="H8" s="493" t="s">
        <v>30</v>
      </c>
    </row>
    <row r="9" spans="1:8" ht="26.25">
      <c r="A9" s="56"/>
      <c r="B9" s="213" t="s">
        <v>72</v>
      </c>
      <c r="C9" s="213">
        <v>2555</v>
      </c>
      <c r="D9" s="372"/>
      <c r="E9" s="372"/>
      <c r="F9" s="56">
        <v>2555</v>
      </c>
      <c r="G9" s="372"/>
      <c r="H9" s="372"/>
    </row>
    <row r="10" spans="1:8" ht="26.25">
      <c r="A10" s="56"/>
      <c r="B10" s="214"/>
      <c r="C10" s="214">
        <v>2557</v>
      </c>
      <c r="D10" s="229"/>
      <c r="E10" s="229"/>
      <c r="F10" s="56">
        <v>2557</v>
      </c>
      <c r="G10" s="229"/>
      <c r="H10" s="229"/>
    </row>
    <row r="11" spans="1:8" ht="26.25">
      <c r="A11" s="56"/>
      <c r="B11" s="654" t="s">
        <v>68</v>
      </c>
      <c r="C11" s="655"/>
      <c r="D11" s="578"/>
      <c r="E11" s="579"/>
      <c r="F11" s="579"/>
      <c r="G11" s="578"/>
      <c r="H11" s="579"/>
    </row>
    <row r="12" spans="1:8" ht="26.25">
      <c r="A12" s="56"/>
      <c r="B12" s="213" t="s">
        <v>74</v>
      </c>
      <c r="C12" s="213">
        <v>2555</v>
      </c>
      <c r="D12" s="372"/>
      <c r="E12" s="372"/>
      <c r="F12" s="56">
        <v>2555</v>
      </c>
      <c r="G12" s="372"/>
      <c r="H12" s="372"/>
    </row>
    <row r="13" spans="1:8" ht="26.25">
      <c r="A13" s="56"/>
      <c r="B13" s="214"/>
      <c r="C13" s="214">
        <v>2557</v>
      </c>
      <c r="D13" s="214"/>
      <c r="E13" s="229"/>
      <c r="F13" s="56">
        <v>2557</v>
      </c>
      <c r="G13" s="214"/>
      <c r="H13" s="229"/>
    </row>
    <row r="14" spans="1:8" ht="26.25">
      <c r="A14" s="56"/>
      <c r="B14" s="654" t="s">
        <v>68</v>
      </c>
      <c r="C14" s="655"/>
      <c r="D14" s="578"/>
      <c r="E14" s="579"/>
      <c r="F14" s="579"/>
      <c r="G14" s="578"/>
      <c r="H14" s="579"/>
    </row>
    <row r="15" spans="1:8" ht="26.25">
      <c r="A15" s="56"/>
      <c r="B15" s="213" t="s">
        <v>75</v>
      </c>
      <c r="C15" s="213">
        <v>2555</v>
      </c>
      <c r="D15" s="372"/>
      <c r="E15" s="372"/>
      <c r="F15" s="56">
        <v>2555</v>
      </c>
      <c r="G15" s="372"/>
      <c r="H15" s="372"/>
    </row>
    <row r="16" spans="1:8" ht="26.25">
      <c r="A16" s="56"/>
      <c r="B16" s="214"/>
      <c r="C16" s="214">
        <v>2557</v>
      </c>
      <c r="D16" s="229"/>
      <c r="E16" s="229"/>
      <c r="F16" s="56">
        <v>2557</v>
      </c>
      <c r="G16" s="229"/>
      <c r="H16" s="229"/>
    </row>
    <row r="17" spans="1:8" ht="26.25">
      <c r="A17" s="56"/>
      <c r="B17" s="654" t="s">
        <v>68</v>
      </c>
      <c r="C17" s="655"/>
      <c r="D17" s="578">
        <f>SUM(D15:D16)</f>
        <v>0</v>
      </c>
      <c r="E17" s="579">
        <f>SUM(E15:E16)</f>
        <v>0</v>
      </c>
      <c r="F17" s="579"/>
      <c r="G17" s="578">
        <f>SUM(G15:G16)</f>
        <v>0</v>
      </c>
      <c r="H17" s="579">
        <f>SUM(H15:H16)</f>
        <v>0</v>
      </c>
    </row>
    <row r="18" spans="1:8" ht="27" thickBot="1">
      <c r="A18" s="56"/>
      <c r="B18" s="654" t="s">
        <v>73</v>
      </c>
      <c r="C18" s="655"/>
      <c r="D18" s="580">
        <f>SUM(D11+D14+D17)</f>
        <v>0</v>
      </c>
      <c r="E18" s="581">
        <f>SUM(E11+E14+E17)</f>
        <v>0</v>
      </c>
      <c r="F18" s="581"/>
      <c r="G18" s="580">
        <f>SUM(G11+G14+G17)</f>
        <v>0</v>
      </c>
      <c r="H18" s="581">
        <f>SUM(H11+H14+H17)</f>
        <v>0</v>
      </c>
    </row>
    <row r="19" spans="1:8" ht="27" thickTop="1">
      <c r="A19" s="56"/>
      <c r="B19" s="56"/>
      <c r="C19" s="56"/>
      <c r="D19" s="56"/>
      <c r="E19" s="56"/>
      <c r="F19" s="56"/>
      <c r="G19" s="56"/>
      <c r="H19" s="56"/>
    </row>
    <row r="20" spans="1:8" ht="26.25">
      <c r="A20" s="56"/>
      <c r="B20" s="56"/>
      <c r="C20" s="56"/>
      <c r="D20" s="56"/>
      <c r="E20" s="56"/>
      <c r="F20" s="56"/>
      <c r="G20" s="56"/>
      <c r="H20" s="56"/>
    </row>
    <row r="21" spans="1:8" ht="26.25">
      <c r="A21" s="56"/>
      <c r="B21" s="56"/>
      <c r="C21" s="56"/>
      <c r="D21" s="56"/>
      <c r="E21" s="56"/>
      <c r="F21" s="56"/>
      <c r="G21" s="56"/>
      <c r="H21" s="56"/>
    </row>
    <row r="22" spans="1:8" ht="26.25">
      <c r="A22" s="56"/>
      <c r="B22" s="56"/>
      <c r="C22" s="56"/>
      <c r="D22" s="56"/>
      <c r="E22" s="56"/>
      <c r="F22" s="56"/>
      <c r="G22" s="56"/>
      <c r="H22" s="56"/>
    </row>
    <row r="23" spans="1:8" ht="26.25">
      <c r="A23" s="56"/>
      <c r="B23" s="7"/>
      <c r="C23" s="7"/>
      <c r="D23" s="7"/>
      <c r="E23" s="7"/>
      <c r="F23" s="5"/>
      <c r="G23" s="7"/>
      <c r="H23" s="7"/>
    </row>
  </sheetData>
  <sheetProtection/>
  <mergeCells count="10">
    <mergeCell ref="A1:H1"/>
    <mergeCell ref="A2:H2"/>
    <mergeCell ref="A3:H3"/>
    <mergeCell ref="B18:C18"/>
    <mergeCell ref="B11:C11"/>
    <mergeCell ref="B14:C14"/>
    <mergeCell ref="B17:C17"/>
    <mergeCell ref="F7:H7"/>
    <mergeCell ref="C7:E7"/>
    <mergeCell ref="B7:B8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="115" zoomScaleNormal="115" zoomScaleSheetLayoutView="91" zoomScalePageLayoutView="0" workbookViewId="0" topLeftCell="A61">
      <selection activeCell="B26" sqref="B26"/>
    </sheetView>
  </sheetViews>
  <sheetFormatPr defaultColWidth="9.140625" defaultRowHeight="15"/>
  <cols>
    <col min="1" max="1" width="27.00390625" style="36" customWidth="1"/>
    <col min="2" max="2" width="32.7109375" style="36" customWidth="1"/>
    <col min="3" max="3" width="11.28125" style="36" customWidth="1"/>
    <col min="4" max="4" width="1.7109375" style="36" customWidth="1"/>
    <col min="5" max="5" width="12.421875" style="36" customWidth="1"/>
    <col min="6" max="16384" width="9.00390625" style="36" customWidth="1"/>
  </cols>
  <sheetData>
    <row r="1" spans="1:5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</row>
    <row r="2" spans="1:5" ht="29.25">
      <c r="A2" s="652" t="s">
        <v>65</v>
      </c>
      <c r="B2" s="652"/>
      <c r="C2" s="652"/>
      <c r="D2" s="652"/>
      <c r="E2" s="652"/>
    </row>
    <row r="3" spans="1:5" ht="29.25">
      <c r="A3" s="652" t="str">
        <f>+'หมายเหตุ 3,4,5,6'!A3:E3</f>
        <v>สำหรับปี สิ้นสุดวันที่ 30 กันยายน 2561</v>
      </c>
      <c r="B3" s="652"/>
      <c r="C3" s="652"/>
      <c r="D3" s="652"/>
      <c r="E3" s="652"/>
    </row>
    <row r="4" spans="1:5" ht="26.25">
      <c r="A4" s="55" t="s">
        <v>217</v>
      </c>
      <c r="B4" s="56"/>
      <c r="C4" s="492">
        <v>2561</v>
      </c>
      <c r="D4" s="492"/>
      <c r="E4" s="492">
        <v>2560</v>
      </c>
    </row>
    <row r="5" spans="1:5" ht="26.25">
      <c r="A5" s="56"/>
      <c r="B5" s="56" t="s">
        <v>218</v>
      </c>
      <c r="C5" s="368"/>
      <c r="D5" s="56"/>
      <c r="E5" s="56"/>
    </row>
    <row r="6" spans="1:5" ht="26.25">
      <c r="A6" s="56"/>
      <c r="B6" s="56" t="s">
        <v>219</v>
      </c>
      <c r="C6" s="368"/>
      <c r="D6" s="56"/>
      <c r="E6" s="56"/>
    </row>
    <row r="7" spans="1:5" ht="26.25">
      <c r="A7" s="56"/>
      <c r="B7" s="56" t="s">
        <v>197</v>
      </c>
      <c r="C7" s="368"/>
      <c r="D7" s="56"/>
      <c r="E7" s="56"/>
    </row>
    <row r="8" spans="1:5" ht="27" thickBot="1">
      <c r="A8" s="56"/>
      <c r="B8" s="369" t="s">
        <v>68</v>
      </c>
      <c r="C8" s="370">
        <f>SUM(C5:C7)</f>
        <v>0</v>
      </c>
      <c r="D8" s="56"/>
      <c r="E8" s="370">
        <f>SUM(E5:E7)</f>
        <v>0</v>
      </c>
    </row>
    <row r="9" spans="1:5" ht="18" customHeight="1" thickTop="1">
      <c r="A9" s="56"/>
      <c r="B9" s="369"/>
      <c r="C9" s="371"/>
      <c r="D9" s="56"/>
      <c r="E9" s="371"/>
    </row>
    <row r="10" spans="1:5" ht="26.25">
      <c r="A10" s="55" t="s">
        <v>220</v>
      </c>
      <c r="B10" s="369"/>
      <c r="C10" s="371"/>
      <c r="D10" s="56"/>
      <c r="E10" s="371"/>
    </row>
    <row r="11" spans="1:5" ht="18" customHeight="1">
      <c r="A11" s="55"/>
      <c r="B11" s="369"/>
      <c r="C11" s="371"/>
      <c r="D11" s="56"/>
      <c r="E11" s="371"/>
    </row>
    <row r="12" spans="1:5" ht="26.25">
      <c r="A12" s="56" t="s">
        <v>182</v>
      </c>
      <c r="B12" s="369"/>
      <c r="C12" s="371"/>
      <c r="D12" s="56"/>
      <c r="E12" s="371"/>
    </row>
    <row r="13" spans="1:5" ht="26.25">
      <c r="A13" s="582" t="s">
        <v>212</v>
      </c>
      <c r="B13" s="582" t="s">
        <v>180</v>
      </c>
      <c r="C13" s="667" t="s">
        <v>30</v>
      </c>
      <c r="D13" s="667"/>
      <c r="E13" s="667"/>
    </row>
    <row r="14" spans="1:5" ht="26.25">
      <c r="A14" s="583" t="s">
        <v>321</v>
      </c>
      <c r="B14" s="584" t="s">
        <v>7</v>
      </c>
      <c r="C14" s="661">
        <v>60000</v>
      </c>
      <c r="D14" s="661"/>
      <c r="E14" s="661"/>
    </row>
    <row r="15" spans="1:5" ht="26.25">
      <c r="A15" s="583" t="s">
        <v>322</v>
      </c>
      <c r="B15" s="584" t="s">
        <v>7</v>
      </c>
      <c r="C15" s="658">
        <v>100000</v>
      </c>
      <c r="D15" s="659"/>
      <c r="E15" s="660"/>
    </row>
    <row r="16" spans="1:5" ht="26.25">
      <c r="A16" s="583" t="s">
        <v>322</v>
      </c>
      <c r="B16" s="584" t="s">
        <v>7</v>
      </c>
      <c r="C16" s="658">
        <v>100000</v>
      </c>
      <c r="D16" s="659"/>
      <c r="E16" s="660"/>
    </row>
    <row r="17" spans="1:5" ht="26.25">
      <c r="A17" s="583" t="s">
        <v>323</v>
      </c>
      <c r="B17" s="584" t="s">
        <v>7</v>
      </c>
      <c r="C17" s="658">
        <v>40000</v>
      </c>
      <c r="D17" s="659"/>
      <c r="E17" s="660"/>
    </row>
    <row r="18" spans="1:5" ht="26.25">
      <c r="A18" s="583" t="s">
        <v>324</v>
      </c>
      <c r="B18" s="584" t="s">
        <v>7</v>
      </c>
      <c r="C18" s="658">
        <v>100000</v>
      </c>
      <c r="D18" s="659"/>
      <c r="E18" s="660"/>
    </row>
    <row r="19" spans="1:5" ht="26.25">
      <c r="A19" s="583" t="s">
        <v>325</v>
      </c>
      <c r="B19" s="584" t="s">
        <v>7</v>
      </c>
      <c r="C19" s="658">
        <v>100000</v>
      </c>
      <c r="D19" s="659"/>
      <c r="E19" s="660"/>
    </row>
    <row r="20" spans="1:5" ht="26.25">
      <c r="A20" s="583" t="s">
        <v>326</v>
      </c>
      <c r="B20" s="584" t="s">
        <v>7</v>
      </c>
      <c r="C20" s="658">
        <v>100000</v>
      </c>
      <c r="D20" s="659"/>
      <c r="E20" s="660"/>
    </row>
    <row r="21" spans="1:5" ht="26.25">
      <c r="A21" s="583" t="s">
        <v>327</v>
      </c>
      <c r="B21" s="584" t="s">
        <v>7</v>
      </c>
      <c r="C21" s="658">
        <v>100000</v>
      </c>
      <c r="D21" s="659"/>
      <c r="E21" s="660"/>
    </row>
    <row r="22" spans="1:5" ht="26.25">
      <c r="A22" s="583" t="s">
        <v>328</v>
      </c>
      <c r="B22" s="584" t="s">
        <v>7</v>
      </c>
      <c r="C22" s="658">
        <v>100000</v>
      </c>
      <c r="D22" s="659"/>
      <c r="E22" s="660"/>
    </row>
    <row r="23" spans="1:5" ht="26.25">
      <c r="A23" s="583" t="s">
        <v>329</v>
      </c>
      <c r="B23" s="584" t="s">
        <v>7</v>
      </c>
      <c r="C23" s="658">
        <v>40000</v>
      </c>
      <c r="D23" s="659"/>
      <c r="E23" s="660"/>
    </row>
    <row r="24" spans="1:5" ht="26.25">
      <c r="A24" s="583" t="s">
        <v>330</v>
      </c>
      <c r="B24" s="584" t="s">
        <v>7</v>
      </c>
      <c r="C24" s="658">
        <v>100000</v>
      </c>
      <c r="D24" s="659"/>
      <c r="E24" s="660"/>
    </row>
    <row r="25" spans="1:5" ht="26.25">
      <c r="A25" s="583" t="s">
        <v>331</v>
      </c>
      <c r="B25" s="584" t="s">
        <v>7</v>
      </c>
      <c r="C25" s="658">
        <v>40000</v>
      </c>
      <c r="D25" s="659"/>
      <c r="E25" s="660"/>
    </row>
    <row r="26" spans="1:5" ht="26.25">
      <c r="A26" s="583" t="s">
        <v>329</v>
      </c>
      <c r="B26" s="584" t="s">
        <v>7</v>
      </c>
      <c r="C26" s="658">
        <v>80000</v>
      </c>
      <c r="D26" s="659"/>
      <c r="E26" s="660"/>
    </row>
    <row r="27" spans="1:5" ht="26.25">
      <c r="A27" s="583" t="s">
        <v>332</v>
      </c>
      <c r="B27" s="584" t="s">
        <v>7</v>
      </c>
      <c r="C27" s="658">
        <v>100000</v>
      </c>
      <c r="D27" s="659"/>
      <c r="E27" s="660"/>
    </row>
    <row r="28" spans="1:5" ht="26.25">
      <c r="A28" s="583" t="s">
        <v>333</v>
      </c>
      <c r="B28" s="584" t="s">
        <v>7</v>
      </c>
      <c r="C28" s="658">
        <v>80000</v>
      </c>
      <c r="D28" s="659"/>
      <c r="E28" s="660"/>
    </row>
    <row r="29" spans="1:5" ht="18.75" customHeight="1">
      <c r="A29" s="583"/>
      <c r="B29" s="584"/>
      <c r="C29" s="661"/>
      <c r="D29" s="661"/>
      <c r="E29" s="661"/>
    </row>
    <row r="30" spans="1:5" ht="25.5" customHeight="1" thickBot="1">
      <c r="A30" s="669" t="s">
        <v>68</v>
      </c>
      <c r="B30" s="669"/>
      <c r="C30" s="668">
        <f>SUM(C14:C29)</f>
        <v>1240000</v>
      </c>
      <c r="D30" s="668"/>
      <c r="E30" s="668"/>
    </row>
    <row r="31" spans="1:5" ht="23.25" customHeight="1" thickTop="1">
      <c r="A31" s="56"/>
      <c r="B31" s="369"/>
      <c r="C31" s="371"/>
      <c r="D31" s="368"/>
      <c r="E31" s="371"/>
    </row>
    <row r="32" spans="1:5" ht="26.25">
      <c r="A32" s="56" t="s">
        <v>214</v>
      </c>
      <c r="B32" s="369"/>
      <c r="C32" s="371"/>
      <c r="D32" s="368"/>
      <c r="E32" s="371"/>
    </row>
    <row r="33" spans="1:5" ht="26.25">
      <c r="A33" s="582" t="s">
        <v>212</v>
      </c>
      <c r="B33" s="582" t="s">
        <v>180</v>
      </c>
      <c r="C33" s="670" t="s">
        <v>30</v>
      </c>
      <c r="D33" s="670"/>
      <c r="E33" s="670"/>
    </row>
    <row r="34" spans="1:5" ht="26.25">
      <c r="A34" s="583" t="s">
        <v>329</v>
      </c>
      <c r="B34" s="584" t="s">
        <v>7</v>
      </c>
      <c r="C34" s="658">
        <v>80000</v>
      </c>
      <c r="D34" s="659"/>
      <c r="E34" s="660"/>
    </row>
    <row r="35" spans="1:5" ht="26.25">
      <c r="A35" s="583" t="s">
        <v>458</v>
      </c>
      <c r="B35" s="584" t="s">
        <v>7</v>
      </c>
      <c r="C35" s="658">
        <v>100000</v>
      </c>
      <c r="D35" s="659"/>
      <c r="E35" s="660"/>
    </row>
    <row r="36" spans="1:5" ht="26.25">
      <c r="A36" s="583" t="s">
        <v>321</v>
      </c>
      <c r="B36" s="584" t="s">
        <v>7</v>
      </c>
      <c r="C36" s="658">
        <v>80000</v>
      </c>
      <c r="D36" s="659"/>
      <c r="E36" s="660"/>
    </row>
    <row r="37" spans="1:5" ht="26.25">
      <c r="A37" s="583" t="s">
        <v>331</v>
      </c>
      <c r="B37" s="584" t="s">
        <v>7</v>
      </c>
      <c r="C37" s="658">
        <v>60000</v>
      </c>
      <c r="D37" s="659"/>
      <c r="E37" s="660"/>
    </row>
    <row r="38" spans="1:5" ht="26.25">
      <c r="A38" s="583" t="s">
        <v>323</v>
      </c>
      <c r="B38" s="584" t="s">
        <v>7</v>
      </c>
      <c r="C38" s="658">
        <v>80000</v>
      </c>
      <c r="D38" s="659"/>
      <c r="E38" s="660"/>
    </row>
    <row r="39" spans="1:5" ht="26.25">
      <c r="A39" s="583" t="s">
        <v>333</v>
      </c>
      <c r="B39" s="584" t="s">
        <v>7</v>
      </c>
      <c r="C39" s="658">
        <v>20000</v>
      </c>
      <c r="D39" s="659"/>
      <c r="E39" s="660"/>
    </row>
    <row r="40" spans="1:5" ht="26.25">
      <c r="A40" s="583" t="s">
        <v>459</v>
      </c>
      <c r="B40" s="584" t="s">
        <v>7</v>
      </c>
      <c r="C40" s="658">
        <v>100000</v>
      </c>
      <c r="D40" s="659"/>
      <c r="E40" s="660"/>
    </row>
    <row r="41" spans="1:5" ht="26.25">
      <c r="A41" s="583" t="s">
        <v>460</v>
      </c>
      <c r="B41" s="584" t="s">
        <v>7</v>
      </c>
      <c r="C41" s="658">
        <v>100000</v>
      </c>
      <c r="D41" s="659"/>
      <c r="E41" s="660"/>
    </row>
    <row r="42" spans="1:5" ht="26.25">
      <c r="A42" s="583" t="s">
        <v>328</v>
      </c>
      <c r="B42" s="584" t="s">
        <v>7</v>
      </c>
      <c r="C42" s="658">
        <v>100000</v>
      </c>
      <c r="D42" s="659"/>
      <c r="E42" s="660"/>
    </row>
    <row r="43" spans="1:5" ht="26.25">
      <c r="A43" s="583" t="s">
        <v>461</v>
      </c>
      <c r="B43" s="584" t="s">
        <v>7</v>
      </c>
      <c r="C43" s="658">
        <v>100000</v>
      </c>
      <c r="D43" s="659"/>
      <c r="E43" s="660"/>
    </row>
    <row r="44" spans="1:5" ht="26.25">
      <c r="A44" s="583" t="s">
        <v>462</v>
      </c>
      <c r="B44" s="584" t="s">
        <v>7</v>
      </c>
      <c r="C44" s="658">
        <v>40000</v>
      </c>
      <c r="D44" s="659"/>
      <c r="E44" s="660"/>
    </row>
    <row r="45" spans="1:5" ht="26.25">
      <c r="A45" s="583" t="s">
        <v>463</v>
      </c>
      <c r="B45" s="584" t="s">
        <v>7</v>
      </c>
      <c r="C45" s="658">
        <v>40000</v>
      </c>
      <c r="D45" s="659"/>
      <c r="E45" s="660"/>
    </row>
    <row r="46" spans="1:5" ht="26.25">
      <c r="A46" s="583" t="s">
        <v>326</v>
      </c>
      <c r="B46" s="584" t="s">
        <v>7</v>
      </c>
      <c r="C46" s="658">
        <v>100000</v>
      </c>
      <c r="D46" s="659"/>
      <c r="E46" s="660"/>
    </row>
    <row r="47" spans="1:5" ht="26.25">
      <c r="A47" s="583" t="s">
        <v>464</v>
      </c>
      <c r="B47" s="584" t="s">
        <v>7</v>
      </c>
      <c r="C47" s="658">
        <v>100000</v>
      </c>
      <c r="D47" s="659"/>
      <c r="E47" s="660"/>
    </row>
    <row r="48" spans="1:5" ht="26.25">
      <c r="A48" s="583"/>
      <c r="B48" s="584"/>
      <c r="C48" s="658"/>
      <c r="D48" s="659"/>
      <c r="E48" s="660"/>
    </row>
    <row r="49" spans="1:5" ht="25.5" customHeight="1" thickBot="1">
      <c r="A49" s="662" t="s">
        <v>68</v>
      </c>
      <c r="B49" s="663"/>
      <c r="C49" s="664">
        <f>SUM(C34:E48)</f>
        <v>1100000</v>
      </c>
      <c r="D49" s="665"/>
      <c r="E49" s="666"/>
    </row>
    <row r="50" spans="1:5" ht="27" thickTop="1">
      <c r="A50" s="56"/>
      <c r="B50" s="56"/>
      <c r="C50" s="56"/>
      <c r="D50" s="56"/>
      <c r="E50" s="56"/>
    </row>
    <row r="51" spans="1:5" ht="26.25">
      <c r="A51" s="55" t="s">
        <v>221</v>
      </c>
      <c r="B51" s="56"/>
      <c r="C51" s="492">
        <v>2561</v>
      </c>
      <c r="D51" s="492"/>
      <c r="E51" s="492">
        <v>2560</v>
      </c>
    </row>
    <row r="52" spans="1:5" ht="26.25">
      <c r="A52" s="56"/>
      <c r="B52" s="56" t="s">
        <v>222</v>
      </c>
      <c r="C52" s="368"/>
      <c r="D52" s="56"/>
      <c r="E52" s="56"/>
    </row>
    <row r="53" spans="1:5" ht="26.25">
      <c r="A53" s="56"/>
      <c r="B53" s="56" t="s">
        <v>197</v>
      </c>
      <c r="C53" s="368"/>
      <c r="D53" s="56"/>
      <c r="E53" s="56"/>
    </row>
    <row r="54" spans="1:5" ht="24.75" customHeight="1" thickBot="1">
      <c r="A54" s="56"/>
      <c r="B54" s="369" t="s">
        <v>68</v>
      </c>
      <c r="C54" s="370">
        <f>SUM(C52:C53)</f>
        <v>0</v>
      </c>
      <c r="D54" s="56"/>
      <c r="E54" s="370">
        <f>SUM(E52:E53)</f>
        <v>0</v>
      </c>
    </row>
    <row r="55" spans="1:5" ht="23.25" customHeight="1" thickTop="1">
      <c r="A55" s="56"/>
      <c r="B55" s="369"/>
      <c r="C55" s="371"/>
      <c r="D55" s="56"/>
      <c r="E55" s="371"/>
    </row>
    <row r="56" spans="2:5" ht="23.25" customHeight="1">
      <c r="B56" s="40"/>
      <c r="C56" s="43"/>
      <c r="E56" s="43"/>
    </row>
    <row r="57" spans="2:5" ht="23.25" customHeight="1">
      <c r="B57" s="40"/>
      <c r="C57" s="43"/>
      <c r="E57" s="43"/>
    </row>
  </sheetData>
  <sheetProtection/>
  <mergeCells count="40">
    <mergeCell ref="C24:E24"/>
    <mergeCell ref="C25:E25"/>
    <mergeCell ref="C26:E26"/>
    <mergeCell ref="C27:E27"/>
    <mergeCell ref="C28:E28"/>
    <mergeCell ref="C15:E15"/>
    <mergeCell ref="C16:E16"/>
    <mergeCell ref="C17:E17"/>
    <mergeCell ref="C18:E18"/>
    <mergeCell ref="C19:E19"/>
    <mergeCell ref="C20:E20"/>
    <mergeCell ref="C30:E30"/>
    <mergeCell ref="A30:B30"/>
    <mergeCell ref="C33:E33"/>
    <mergeCell ref="C34:E34"/>
    <mergeCell ref="C48:E48"/>
    <mergeCell ref="C47:E47"/>
    <mergeCell ref="C37:E37"/>
    <mergeCell ref="C38:E38"/>
    <mergeCell ref="C39:E39"/>
    <mergeCell ref="A49:B49"/>
    <mergeCell ref="C49:E49"/>
    <mergeCell ref="C35:E35"/>
    <mergeCell ref="C36:E36"/>
    <mergeCell ref="C42:E42"/>
    <mergeCell ref="C13:E13"/>
    <mergeCell ref="C43:E43"/>
    <mergeCell ref="C44:E44"/>
    <mergeCell ref="C45:E45"/>
    <mergeCell ref="C46:E46"/>
    <mergeCell ref="C40:E40"/>
    <mergeCell ref="C41:E41"/>
    <mergeCell ref="A1:E1"/>
    <mergeCell ref="A2:E2"/>
    <mergeCell ref="A3:E3"/>
    <mergeCell ref="C14:E14"/>
    <mergeCell ref="C29:E29"/>
    <mergeCell ref="C21:E21"/>
    <mergeCell ref="C22:E22"/>
    <mergeCell ref="C23:E23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zoomScalePageLayoutView="0" workbookViewId="0" topLeftCell="A43">
      <selection activeCell="H9" sqref="H9"/>
    </sheetView>
  </sheetViews>
  <sheetFormatPr defaultColWidth="9.140625" defaultRowHeight="15"/>
  <cols>
    <col min="1" max="1" width="20.57421875" style="36" customWidth="1"/>
    <col min="2" max="2" width="40.8515625" style="36" customWidth="1"/>
    <col min="3" max="3" width="11.28125" style="36" customWidth="1"/>
    <col min="4" max="4" width="5.00390625" style="36" customWidth="1"/>
    <col min="5" max="5" width="12.421875" style="36" customWidth="1"/>
    <col min="6" max="16384" width="9.00390625" style="36" customWidth="1"/>
  </cols>
  <sheetData>
    <row r="1" spans="1:5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</row>
    <row r="2" spans="1:5" ht="29.25">
      <c r="A2" s="652" t="s">
        <v>65</v>
      </c>
      <c r="B2" s="652"/>
      <c r="C2" s="652"/>
      <c r="D2" s="652"/>
      <c r="E2" s="652"/>
    </row>
    <row r="3" spans="1:5" ht="29.25">
      <c r="A3" s="652" t="str">
        <f>+'หมายเหตุ 3,4,5,6'!A3:E3</f>
        <v>สำหรับปี สิ้นสุดวันที่ 30 กันยายน 2561</v>
      </c>
      <c r="B3" s="652"/>
      <c r="C3" s="652"/>
      <c r="D3" s="652"/>
      <c r="E3" s="652"/>
    </row>
    <row r="5" spans="1:5" ht="26.25">
      <c r="A5" s="55" t="s">
        <v>274</v>
      </c>
      <c r="B5" s="369"/>
      <c r="C5" s="371"/>
      <c r="D5" s="56"/>
      <c r="E5" s="371"/>
    </row>
    <row r="6" spans="1:5" ht="26.25">
      <c r="A6" s="56" t="s">
        <v>182</v>
      </c>
      <c r="B6" s="369"/>
      <c r="C6" s="371"/>
      <c r="D6" s="56"/>
      <c r="E6" s="371"/>
    </row>
    <row r="7" spans="1:5" ht="26.25">
      <c r="A7" s="582" t="s">
        <v>212</v>
      </c>
      <c r="B7" s="582" t="s">
        <v>31</v>
      </c>
      <c r="C7" s="667" t="s">
        <v>30</v>
      </c>
      <c r="D7" s="667"/>
      <c r="E7" s="667"/>
    </row>
    <row r="8" spans="1:5" ht="26.25">
      <c r="A8" s="583"/>
      <c r="B8" s="584"/>
      <c r="C8" s="661"/>
      <c r="D8" s="661"/>
      <c r="E8" s="661"/>
    </row>
    <row r="9" spans="1:5" ht="26.25">
      <c r="A9" s="583"/>
      <c r="B9" s="584"/>
      <c r="C9" s="661"/>
      <c r="D9" s="661"/>
      <c r="E9" s="661"/>
    </row>
    <row r="10" spans="1:5" ht="26.25">
      <c r="A10" s="669" t="s">
        <v>68</v>
      </c>
      <c r="B10" s="669"/>
      <c r="C10" s="661">
        <f>SUM(C8:E9)</f>
        <v>0</v>
      </c>
      <c r="D10" s="661"/>
      <c r="E10" s="661"/>
    </row>
    <row r="11" spans="1:5" ht="26.25">
      <c r="A11" s="56"/>
      <c r="B11" s="369"/>
      <c r="C11" s="371"/>
      <c r="D11" s="368"/>
      <c r="E11" s="371"/>
    </row>
    <row r="12" spans="1:5" ht="26.25">
      <c r="A12" s="56" t="s">
        <v>214</v>
      </c>
      <c r="B12" s="369"/>
      <c r="C12" s="371"/>
      <c r="D12" s="368"/>
      <c r="E12" s="371"/>
    </row>
    <row r="13" spans="1:5" ht="26.25">
      <c r="A13" s="582" t="s">
        <v>212</v>
      </c>
      <c r="B13" s="582" t="s">
        <v>31</v>
      </c>
      <c r="C13" s="670" t="s">
        <v>30</v>
      </c>
      <c r="D13" s="670"/>
      <c r="E13" s="670"/>
    </row>
    <row r="14" spans="1:5" ht="26.25">
      <c r="A14" s="583"/>
      <c r="B14" s="584"/>
      <c r="C14" s="661"/>
      <c r="D14" s="661"/>
      <c r="E14" s="661"/>
    </row>
    <row r="15" spans="1:5" ht="26.25">
      <c r="A15" s="583"/>
      <c r="B15" s="584"/>
      <c r="C15" s="661"/>
      <c r="D15" s="661"/>
      <c r="E15" s="661"/>
    </row>
    <row r="16" spans="1:5" ht="26.25">
      <c r="A16" s="669" t="s">
        <v>68</v>
      </c>
      <c r="B16" s="669"/>
      <c r="C16" s="661">
        <f>SUM(C14:E15)</f>
        <v>0</v>
      </c>
      <c r="D16" s="661"/>
      <c r="E16" s="661"/>
    </row>
    <row r="17" spans="1:5" ht="26.25">
      <c r="A17" s="585"/>
      <c r="B17" s="585"/>
      <c r="C17" s="586"/>
      <c r="D17" s="586"/>
      <c r="E17" s="586"/>
    </row>
    <row r="18" spans="1:5" ht="26.25">
      <c r="A18" s="55" t="s">
        <v>275</v>
      </c>
      <c r="B18" s="56"/>
      <c r="C18" s="492">
        <v>2561</v>
      </c>
      <c r="D18" s="492"/>
      <c r="E18" s="492">
        <v>2560</v>
      </c>
    </row>
    <row r="19" spans="1:5" ht="26.25">
      <c r="A19" s="56"/>
      <c r="B19" s="56" t="s">
        <v>223</v>
      </c>
      <c r="C19" s="368"/>
      <c r="D19" s="56"/>
      <c r="E19" s="56"/>
    </row>
    <row r="20" spans="1:5" ht="26.25">
      <c r="A20" s="56"/>
      <c r="B20" s="56" t="s">
        <v>197</v>
      </c>
      <c r="C20" s="368"/>
      <c r="D20" s="56"/>
      <c r="E20" s="56"/>
    </row>
    <row r="21" spans="1:5" ht="27" thickBot="1">
      <c r="A21" s="56"/>
      <c r="B21" s="369" t="s">
        <v>68</v>
      </c>
      <c r="C21" s="370">
        <f>SUM(C19:C20)</f>
        <v>0</v>
      </c>
      <c r="D21" s="56"/>
      <c r="E21" s="370">
        <f>SUM(E19:E20)</f>
        <v>0</v>
      </c>
    </row>
    <row r="22" spans="1:5" ht="27" thickTop="1">
      <c r="A22" s="56"/>
      <c r="B22" s="56"/>
      <c r="C22" s="56"/>
      <c r="D22" s="56"/>
      <c r="E22" s="56"/>
    </row>
    <row r="23" spans="1:5" ht="26.25">
      <c r="A23" s="55" t="s">
        <v>224</v>
      </c>
      <c r="B23" s="56"/>
      <c r="C23" s="492">
        <v>2561</v>
      </c>
      <c r="D23" s="492"/>
      <c r="E23" s="492">
        <v>2560</v>
      </c>
    </row>
    <row r="24" spans="1:5" ht="26.25">
      <c r="A24" s="56"/>
      <c r="B24" s="56" t="s">
        <v>225</v>
      </c>
      <c r="C24" s="368"/>
      <c r="D24" s="56"/>
      <c r="E24" s="56"/>
    </row>
    <row r="25" spans="1:5" ht="26.25">
      <c r="A25" s="56"/>
      <c r="B25" s="56" t="s">
        <v>226</v>
      </c>
      <c r="C25" s="368"/>
      <c r="D25" s="56"/>
      <c r="E25" s="56"/>
    </row>
    <row r="26" spans="1:5" ht="26.25">
      <c r="A26" s="56"/>
      <c r="B26" s="56" t="s">
        <v>197</v>
      </c>
      <c r="C26" s="368"/>
      <c r="D26" s="56"/>
      <c r="E26" s="56"/>
    </row>
    <row r="27" spans="1:5" ht="27" thickBot="1">
      <c r="A27" s="56"/>
      <c r="B27" s="369" t="s">
        <v>68</v>
      </c>
      <c r="C27" s="370">
        <f>SUM(C24:C26)</f>
        <v>0</v>
      </c>
      <c r="D27" s="56"/>
      <c r="E27" s="370">
        <f>SUM(E24:E26)</f>
        <v>0</v>
      </c>
    </row>
    <row r="28" spans="1:5" ht="27" thickTop="1">
      <c r="A28" s="56"/>
      <c r="B28" s="56"/>
      <c r="C28" s="56"/>
      <c r="D28" s="56"/>
      <c r="E28" s="56"/>
    </row>
    <row r="29" spans="1:5" ht="26.25">
      <c r="A29" s="56"/>
      <c r="B29" s="56"/>
      <c r="C29" s="56"/>
      <c r="D29" s="56"/>
      <c r="E29" s="56"/>
    </row>
    <row r="30" spans="1:5" ht="26.25">
      <c r="A30" s="56"/>
      <c r="B30" s="56"/>
      <c r="C30" s="56"/>
      <c r="D30" s="56"/>
      <c r="E30" s="56"/>
    </row>
    <row r="31" spans="1:5" ht="26.25">
      <c r="A31" s="56"/>
      <c r="B31" s="56"/>
      <c r="C31" s="56"/>
      <c r="D31" s="56"/>
      <c r="E31" s="56"/>
    </row>
  </sheetData>
  <sheetProtection/>
  <mergeCells count="13">
    <mergeCell ref="A10:B10"/>
    <mergeCell ref="C10:E10"/>
    <mergeCell ref="C13:E13"/>
    <mergeCell ref="C14:E14"/>
    <mergeCell ref="C15:E15"/>
    <mergeCell ref="A16:B16"/>
    <mergeCell ref="C16:E16"/>
    <mergeCell ref="A1:E1"/>
    <mergeCell ref="A2:E2"/>
    <mergeCell ref="A3:E3"/>
    <mergeCell ref="C7:E7"/>
    <mergeCell ref="C8:E8"/>
    <mergeCell ref="C9:E9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43">
      <selection activeCell="D19" sqref="D19"/>
    </sheetView>
  </sheetViews>
  <sheetFormatPr defaultColWidth="9.140625" defaultRowHeight="15"/>
  <cols>
    <col min="1" max="1" width="13.421875" style="54" customWidth="1"/>
    <col min="2" max="2" width="26.00390625" style="54" customWidth="1"/>
    <col min="3" max="3" width="22.421875" style="54" customWidth="1"/>
    <col min="4" max="4" width="19.421875" style="54" customWidth="1"/>
    <col min="5" max="5" width="20.57421875" style="54" customWidth="1"/>
    <col min="6" max="6" width="7.28125" style="54" customWidth="1"/>
    <col min="7" max="7" width="13.8515625" style="54" customWidth="1"/>
    <col min="8" max="8" width="11.8515625" style="54" customWidth="1"/>
    <col min="9" max="16384" width="9.00390625" style="54" customWidth="1"/>
  </cols>
  <sheetData>
    <row r="1" spans="1:7" ht="29.25">
      <c r="A1" s="652" t="str">
        <f>+งบแสดงฐานะการเงิน!A1</f>
        <v>องค์การบริหารส่วนตำบลหินโคน</v>
      </c>
      <c r="B1" s="652"/>
      <c r="C1" s="652"/>
      <c r="D1" s="652"/>
      <c r="E1" s="652"/>
      <c r="F1" s="652"/>
      <c r="G1" s="652"/>
    </row>
    <row r="2" spans="1:7" ht="29.25">
      <c r="A2" s="652" t="s">
        <v>65</v>
      </c>
      <c r="B2" s="652"/>
      <c r="C2" s="652"/>
      <c r="D2" s="652"/>
      <c r="E2" s="652"/>
      <c r="F2" s="652"/>
      <c r="G2" s="652"/>
    </row>
    <row r="3" spans="1:7" ht="29.25">
      <c r="A3" s="652" t="s">
        <v>206</v>
      </c>
      <c r="B3" s="652"/>
      <c r="C3" s="652"/>
      <c r="D3" s="652"/>
      <c r="E3" s="652"/>
      <c r="F3" s="652"/>
      <c r="G3" s="652"/>
    </row>
    <row r="4" ht="23.25" customHeight="1"/>
    <row r="5" s="56" customFormat="1" ht="26.25">
      <c r="A5" s="55" t="s">
        <v>227</v>
      </c>
    </row>
    <row r="6" spans="1:7" ht="22.5" customHeight="1">
      <c r="A6" s="55"/>
      <c r="B6" s="56"/>
      <c r="C6" s="56"/>
      <c r="D6" s="56"/>
      <c r="E6" s="56"/>
      <c r="F6" s="56"/>
      <c r="G6" s="56"/>
    </row>
    <row r="7" spans="1:7" ht="25.5" customHeight="1">
      <c r="A7" s="55" t="s">
        <v>182</v>
      </c>
      <c r="B7" s="56"/>
      <c r="C7" s="56"/>
      <c r="D7" s="56"/>
      <c r="E7" s="56"/>
      <c r="F7" s="56"/>
      <c r="G7" s="56"/>
    </row>
    <row r="8" spans="1:7" ht="25.5" customHeight="1">
      <c r="A8" s="493" t="s">
        <v>76</v>
      </c>
      <c r="B8" s="493" t="s">
        <v>77</v>
      </c>
      <c r="C8" s="493" t="s">
        <v>78</v>
      </c>
      <c r="D8" s="493" t="s">
        <v>79</v>
      </c>
      <c r="E8" s="493" t="s">
        <v>80</v>
      </c>
      <c r="F8" s="390" t="s">
        <v>81</v>
      </c>
      <c r="G8" s="493" t="s">
        <v>30</v>
      </c>
    </row>
    <row r="9" spans="1:7" ht="25.5" customHeight="1">
      <c r="A9" s="50" t="s">
        <v>175</v>
      </c>
      <c r="B9" s="50" t="s">
        <v>334</v>
      </c>
      <c r="C9" s="273" t="s">
        <v>108</v>
      </c>
      <c r="D9" s="50" t="s">
        <v>45</v>
      </c>
      <c r="E9" s="273" t="s">
        <v>335</v>
      </c>
      <c r="F9" s="587"/>
      <c r="G9" s="372">
        <v>780000</v>
      </c>
    </row>
    <row r="10" spans="1:7" ht="25.5" customHeight="1">
      <c r="A10" s="52" t="s">
        <v>175</v>
      </c>
      <c r="B10" s="52" t="s">
        <v>340</v>
      </c>
      <c r="C10" s="274" t="s">
        <v>339</v>
      </c>
      <c r="D10" s="52" t="s">
        <v>47</v>
      </c>
      <c r="E10" s="274" t="s">
        <v>341</v>
      </c>
      <c r="F10" s="588"/>
      <c r="G10" s="229">
        <v>22447.68</v>
      </c>
    </row>
    <row r="11" spans="1:7" ht="25.5" customHeight="1">
      <c r="A11" s="301" t="s">
        <v>175</v>
      </c>
      <c r="B11" s="301" t="s">
        <v>336</v>
      </c>
      <c r="C11" s="302" t="s">
        <v>337</v>
      </c>
      <c r="D11" s="301" t="s">
        <v>50</v>
      </c>
      <c r="E11" s="302" t="s">
        <v>338</v>
      </c>
      <c r="F11" s="588"/>
      <c r="G11" s="229">
        <v>148000</v>
      </c>
    </row>
    <row r="12" spans="1:7" ht="25.5" customHeight="1">
      <c r="A12" s="301" t="s">
        <v>175</v>
      </c>
      <c r="B12" s="301" t="s">
        <v>336</v>
      </c>
      <c r="C12" s="302" t="s">
        <v>337</v>
      </c>
      <c r="D12" s="301" t="s">
        <v>50</v>
      </c>
      <c r="E12" s="302" t="s">
        <v>338</v>
      </c>
      <c r="F12" s="588"/>
      <c r="G12" s="229">
        <v>151000</v>
      </c>
    </row>
    <row r="13" spans="1:7" ht="25.5" customHeight="1">
      <c r="A13" s="301" t="s">
        <v>175</v>
      </c>
      <c r="B13" s="301" t="s">
        <v>336</v>
      </c>
      <c r="C13" s="302" t="s">
        <v>337</v>
      </c>
      <c r="D13" s="301" t="s">
        <v>50</v>
      </c>
      <c r="E13" s="302" t="s">
        <v>338</v>
      </c>
      <c r="F13" s="588"/>
      <c r="G13" s="229">
        <v>213000</v>
      </c>
    </row>
    <row r="14" spans="1:8" ht="25.5" customHeight="1">
      <c r="A14" s="301" t="s">
        <v>175</v>
      </c>
      <c r="B14" s="301" t="s">
        <v>336</v>
      </c>
      <c r="C14" s="302" t="s">
        <v>337</v>
      </c>
      <c r="D14" s="301" t="s">
        <v>50</v>
      </c>
      <c r="E14" s="302" t="s">
        <v>338</v>
      </c>
      <c r="F14" s="588"/>
      <c r="G14" s="229">
        <v>967000</v>
      </c>
      <c r="H14" s="303"/>
    </row>
    <row r="15" spans="1:8" ht="25.5" customHeight="1">
      <c r="A15" s="301" t="s">
        <v>175</v>
      </c>
      <c r="B15" s="301" t="s">
        <v>336</v>
      </c>
      <c r="C15" s="302" t="s">
        <v>337</v>
      </c>
      <c r="D15" s="301" t="s">
        <v>50</v>
      </c>
      <c r="E15" s="302" t="s">
        <v>338</v>
      </c>
      <c r="F15" s="588"/>
      <c r="G15" s="229">
        <v>213000</v>
      </c>
      <c r="H15" s="303" t="s">
        <v>52</v>
      </c>
    </row>
    <row r="16" spans="1:8" ht="25.5" customHeight="1">
      <c r="A16" s="301" t="s">
        <v>175</v>
      </c>
      <c r="B16" s="301" t="s">
        <v>336</v>
      </c>
      <c r="C16" s="302" t="s">
        <v>337</v>
      </c>
      <c r="D16" s="301" t="s">
        <v>50</v>
      </c>
      <c r="E16" s="302" t="s">
        <v>338</v>
      </c>
      <c r="F16" s="588"/>
      <c r="G16" s="229">
        <v>260000</v>
      </c>
      <c r="H16" s="304"/>
    </row>
    <row r="17" spans="1:7" ht="25.5" customHeight="1" thickBot="1">
      <c r="A17" s="654" t="s">
        <v>68</v>
      </c>
      <c r="B17" s="655"/>
      <c r="C17" s="655"/>
      <c r="D17" s="655"/>
      <c r="E17" s="655"/>
      <c r="F17" s="671"/>
      <c r="G17" s="230">
        <f>SUM(G9:G16)</f>
        <v>2754447.68</v>
      </c>
    </row>
    <row r="18" spans="1:7" ht="21.75" customHeight="1" thickTop="1">
      <c r="A18" s="55"/>
      <c r="B18" s="56"/>
      <c r="C18" s="56"/>
      <c r="D18" s="56"/>
      <c r="E18" s="56"/>
      <c r="F18" s="56"/>
      <c r="G18" s="56"/>
    </row>
    <row r="19" spans="1:7" ht="21.75" customHeight="1">
      <c r="A19" s="55"/>
      <c r="B19" s="56"/>
      <c r="C19" s="56"/>
      <c r="D19" s="56"/>
      <c r="E19" s="56"/>
      <c r="F19" s="56"/>
      <c r="G19" s="56"/>
    </row>
    <row r="20" spans="1:7" ht="21.75" customHeight="1">
      <c r="A20" s="55"/>
      <c r="B20" s="56"/>
      <c r="C20" s="56"/>
      <c r="D20" s="56"/>
      <c r="E20" s="56"/>
      <c r="F20" s="56"/>
      <c r="G20" s="56"/>
    </row>
    <row r="21" spans="1:7" ht="21.75" customHeight="1">
      <c r="A21" s="55"/>
      <c r="B21" s="56"/>
      <c r="C21" s="56"/>
      <c r="D21" s="56"/>
      <c r="E21" s="56"/>
      <c r="F21" s="56"/>
      <c r="G21" s="56"/>
    </row>
    <row r="22" spans="1:7" ht="22.5" customHeight="1">
      <c r="A22" s="589"/>
      <c r="B22" s="589"/>
      <c r="C22" s="590"/>
      <c r="D22" s="589"/>
      <c r="E22" s="590"/>
      <c r="F22" s="590"/>
      <c r="G22" s="371"/>
    </row>
    <row r="23" s="56" customFormat="1" ht="26.25">
      <c r="A23" s="55" t="s">
        <v>228</v>
      </c>
    </row>
    <row r="24" spans="1:7" ht="23.25" customHeight="1">
      <c r="A24" s="55"/>
      <c r="B24" s="56"/>
      <c r="C24" s="56"/>
      <c r="D24" s="56"/>
      <c r="E24" s="56"/>
      <c r="F24" s="56"/>
      <c r="G24" s="56"/>
    </row>
    <row r="25" spans="1:7" ht="21.75" customHeight="1">
      <c r="A25" s="55" t="s">
        <v>182</v>
      </c>
      <c r="B25" s="56"/>
      <c r="C25" s="56"/>
      <c r="D25" s="56"/>
      <c r="E25" s="56"/>
      <c r="F25" s="56"/>
      <c r="G25" s="56"/>
    </row>
    <row r="26" spans="1:7" ht="26.25">
      <c r="A26" s="493" t="s">
        <v>76</v>
      </c>
      <c r="B26" s="493" t="s">
        <v>77</v>
      </c>
      <c r="C26" s="493" t="s">
        <v>78</v>
      </c>
      <c r="D26" s="493" t="s">
        <v>79</v>
      </c>
      <c r="E26" s="493" t="s">
        <v>80</v>
      </c>
      <c r="F26" s="493" t="s">
        <v>81</v>
      </c>
      <c r="G26" s="493" t="s">
        <v>30</v>
      </c>
    </row>
    <row r="27" spans="1:7" ht="22.5" customHeight="1">
      <c r="A27" s="213"/>
      <c r="B27" s="213"/>
      <c r="C27" s="587"/>
      <c r="D27" s="213"/>
      <c r="E27" s="587"/>
      <c r="F27" s="587"/>
      <c r="G27" s="372"/>
    </row>
    <row r="28" spans="1:7" ht="22.5" customHeight="1">
      <c r="A28" s="214"/>
      <c r="B28" s="214"/>
      <c r="C28" s="588"/>
      <c r="D28" s="214"/>
      <c r="E28" s="588"/>
      <c r="F28" s="588"/>
      <c r="G28" s="229"/>
    </row>
    <row r="29" spans="1:7" ht="22.5" customHeight="1">
      <c r="A29" s="591"/>
      <c r="B29" s="591"/>
      <c r="C29" s="592"/>
      <c r="D29" s="591"/>
      <c r="E29" s="592"/>
      <c r="F29" s="592"/>
      <c r="G29" s="367"/>
    </row>
    <row r="30" spans="1:7" ht="27" thickBot="1">
      <c r="A30" s="654" t="s">
        <v>68</v>
      </c>
      <c r="B30" s="655"/>
      <c r="C30" s="655"/>
      <c r="D30" s="655"/>
      <c r="E30" s="655"/>
      <c r="F30" s="671"/>
      <c r="G30" s="230"/>
    </row>
    <row r="31" spans="1:7" ht="27" thickTop="1">
      <c r="A31" s="56"/>
      <c r="B31" s="56"/>
      <c r="C31" s="56"/>
      <c r="D31" s="56"/>
      <c r="E31" s="56"/>
      <c r="F31" s="56"/>
      <c r="G31" s="56"/>
    </row>
    <row r="32" spans="1:7" s="56" customFormat="1" ht="26.25">
      <c r="A32" s="55" t="s">
        <v>229</v>
      </c>
      <c r="E32" s="492">
        <v>2561</v>
      </c>
      <c r="F32" s="492"/>
      <c r="G32" s="492">
        <v>2560</v>
      </c>
    </row>
    <row r="33" spans="1:7" s="36" customFormat="1" ht="26.25">
      <c r="A33" s="56"/>
      <c r="B33" s="56" t="s">
        <v>230</v>
      </c>
      <c r="C33" s="56"/>
      <c r="D33" s="56"/>
      <c r="E33" s="368">
        <v>36655.91</v>
      </c>
      <c r="F33" s="56"/>
      <c r="G33" s="368">
        <v>19521.11</v>
      </c>
    </row>
    <row r="34" spans="1:7" s="36" customFormat="1" ht="26.25">
      <c r="A34" s="56"/>
      <c r="B34" s="56" t="s">
        <v>231</v>
      </c>
      <c r="C34" s="56"/>
      <c r="D34" s="56"/>
      <c r="E34" s="368">
        <v>709090</v>
      </c>
      <c r="F34" s="56"/>
      <c r="G34" s="368">
        <v>946097</v>
      </c>
    </row>
    <row r="35" spans="1:7" s="36" customFormat="1" ht="26.25">
      <c r="A35" s="56"/>
      <c r="B35" s="56" t="s">
        <v>343</v>
      </c>
      <c r="C35" s="56"/>
      <c r="D35" s="56"/>
      <c r="E35" s="368">
        <v>10</v>
      </c>
      <c r="F35" s="56"/>
      <c r="G35" s="368"/>
    </row>
    <row r="36" spans="1:7" ht="26.25">
      <c r="A36" s="56"/>
      <c r="B36" s="56" t="s">
        <v>342</v>
      </c>
      <c r="C36" s="56"/>
      <c r="D36" s="56"/>
      <c r="E36" s="368">
        <v>1667733.17</v>
      </c>
      <c r="F36" s="56"/>
      <c r="G36" s="368">
        <v>1661449.36</v>
      </c>
    </row>
    <row r="37" spans="1:7" ht="27" thickBot="1">
      <c r="A37" s="56"/>
      <c r="B37" s="55" t="s">
        <v>68</v>
      </c>
      <c r="C37" s="56"/>
      <c r="D37" s="56"/>
      <c r="E37" s="370">
        <f>SUM(E33:E36)</f>
        <v>2413489.08</v>
      </c>
      <c r="F37" s="56"/>
      <c r="G37" s="370">
        <f>SUM(G33:G36)</f>
        <v>2627067.47</v>
      </c>
    </row>
    <row r="38" spans="1:7" ht="27" thickTop="1">
      <c r="A38" s="56"/>
      <c r="B38" s="56"/>
      <c r="C38" s="56"/>
      <c r="D38" s="56"/>
      <c r="E38" s="56"/>
      <c r="F38" s="56"/>
      <c r="G38" s="56"/>
    </row>
    <row r="39" spans="1:7" s="56" customFormat="1" ht="26.25">
      <c r="A39" s="55" t="s">
        <v>232</v>
      </c>
      <c r="E39" s="492">
        <v>2561</v>
      </c>
      <c r="F39" s="492"/>
      <c r="G39" s="492">
        <v>2560</v>
      </c>
    </row>
    <row r="40" spans="1:7" s="36" customFormat="1" ht="26.25">
      <c r="A40" s="56"/>
      <c r="B40" s="56" t="s">
        <v>234</v>
      </c>
      <c r="C40" s="56"/>
      <c r="D40" s="56"/>
      <c r="E40" s="368"/>
      <c r="F40" s="56"/>
      <c r="G40" s="56"/>
    </row>
    <row r="41" spans="1:7" s="36" customFormat="1" ht="26.25">
      <c r="A41" s="56"/>
      <c r="B41" s="56" t="s">
        <v>233</v>
      </c>
      <c r="C41" s="56"/>
      <c r="D41" s="56"/>
      <c r="E41" s="368"/>
      <c r="F41" s="56"/>
      <c r="G41" s="56"/>
    </row>
    <row r="42" spans="1:7" ht="27" thickBot="1">
      <c r="A42" s="56"/>
      <c r="B42" s="55" t="s">
        <v>68</v>
      </c>
      <c r="C42" s="56"/>
      <c r="D42" s="56"/>
      <c r="E42" s="370">
        <f>SUM(E40:E41)</f>
        <v>0</v>
      </c>
      <c r="F42" s="56"/>
      <c r="G42" s="370">
        <f>SUM(G40:G41)</f>
        <v>0</v>
      </c>
    </row>
    <row r="43" spans="1:7" ht="24" thickTop="1">
      <c r="A43" s="36"/>
      <c r="B43" s="36"/>
      <c r="C43" s="36"/>
      <c r="D43" s="36"/>
      <c r="E43" s="36"/>
      <c r="F43" s="36"/>
      <c r="G43" s="36"/>
    </row>
    <row r="44" spans="1:7" ht="54" customHeight="1">
      <c r="A44" s="36"/>
      <c r="B44" s="36"/>
      <c r="C44" s="36"/>
      <c r="D44" s="36"/>
      <c r="E44" s="36"/>
      <c r="F44" s="36"/>
      <c r="G44" s="36"/>
    </row>
    <row r="45" s="36" customFormat="1" ht="23.25"/>
    <row r="46" s="36" customFormat="1" ht="23.25"/>
  </sheetData>
  <sheetProtection/>
  <mergeCells count="5">
    <mergeCell ref="A30:F30"/>
    <mergeCell ref="A1:G1"/>
    <mergeCell ref="A2:G2"/>
    <mergeCell ref="A3:G3"/>
    <mergeCell ref="A17:F17"/>
  </mergeCells>
  <printOptions/>
  <pageMargins left="0.31496062992125984" right="0.1968503937007874" top="0" bottom="0" header="0.11811023622047245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Windows User</cp:lastModifiedBy>
  <cp:lastPrinted>2018-12-03T04:51:00Z</cp:lastPrinted>
  <dcterms:created xsi:type="dcterms:W3CDTF">2015-09-06T08:47:00Z</dcterms:created>
  <dcterms:modified xsi:type="dcterms:W3CDTF">2018-12-03T08:21:10Z</dcterms:modified>
  <cp:category/>
  <cp:version/>
  <cp:contentType/>
  <cp:contentStatus/>
</cp:coreProperties>
</file>